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.shortcut-targets-by-id\0BwDNn43slWzTa3lmeHhGRjg0Q2c\00 Tasse\lavoro\MAT 2023_2024\TASSE\PARTI GUIDA\"/>
    </mc:Choice>
  </mc:AlternateContent>
  <workbookProtection workbookAlgorithmName="SHA-512" workbookHashValue="io6SzeSCCWGHpg/PltxWX+mjBUSRIS7C3hOvRS7ZoBFKP9bVMGR0Qg9rl6AgSdD3pqdMNsdEkKYL6mLs0xqIng==" workbookSaltValue="evz6E5AHAAEKILFD7DE3Xg==" workbookSpinCount="100000" lockStructure="1"/>
  <bookViews>
    <workbookView xWindow="-120" yWindow="-120" windowWidth="20730" windowHeight="11040"/>
  </bookViews>
  <sheets>
    <sheet name="Simulatore" sheetId="1" r:id="rId1"/>
    <sheet name="Calcoli" sheetId="2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hmqY/XcVqzmbjApHUKD1c7Rj2IbA=="/>
    </ext>
  </extLst>
</workbook>
</file>

<file path=xl/calcChain.xml><?xml version="1.0" encoding="utf-8"?>
<calcChain xmlns="http://schemas.openxmlformats.org/spreadsheetml/2006/main">
  <c r="K6" i="2" l="1"/>
  <c r="K4" i="2"/>
  <c r="G16" i="2"/>
  <c r="K12" i="2"/>
  <c r="K5" i="2" s="1"/>
  <c r="H6" i="2"/>
  <c r="G6" i="2"/>
  <c r="H8" i="2" l="1"/>
  <c r="G8" i="2"/>
  <c r="H7" i="2"/>
  <c r="G7" i="2"/>
  <c r="H5" i="2"/>
  <c r="G5" i="2"/>
  <c r="H4" i="2"/>
  <c r="G4" i="2"/>
  <c r="H3" i="2"/>
  <c r="G3" i="2"/>
  <c r="K3" i="2" l="1"/>
  <c r="H9" i="2"/>
  <c r="C20" i="1" s="1"/>
  <c r="C22" i="1" l="1"/>
  <c r="F23" i="1" s="1"/>
  <c r="C25" i="1"/>
  <c r="F26" i="1" s="1"/>
  <c r="K10" i="2" l="1"/>
  <c r="K9" i="2"/>
  <c r="F22" i="1"/>
  <c r="F25" i="1"/>
</calcChain>
</file>

<file path=xl/sharedStrings.xml><?xml version="1.0" encoding="utf-8"?>
<sst xmlns="http://schemas.openxmlformats.org/spreadsheetml/2006/main" count="59" uniqueCount="52">
  <si>
    <t>DATI NECESSARI AL CALCOLO</t>
  </si>
  <si>
    <t>Anno iscrizione</t>
  </si>
  <si>
    <t>Tipo corso</t>
  </si>
  <si>
    <t xml:space="preserve">       Scegliere la tipologia di corso frequentato</t>
  </si>
  <si>
    <t>CFU</t>
  </si>
  <si>
    <t>ISEE</t>
  </si>
  <si>
    <t>Area</t>
  </si>
  <si>
    <t xml:space="preserve">      Scegliere l'Area di contribuzione del corso attualmente frequentato</t>
  </si>
  <si>
    <t>ISTRUZIONI COMPILAZIONE</t>
  </si>
  <si>
    <t xml:space="preserve">  </t>
  </si>
  <si>
    <t>Prima rata acconto</t>
  </si>
  <si>
    <t>Prima rata conguaglio</t>
  </si>
  <si>
    <t>Seconda rata</t>
  </si>
  <si>
    <t>K</t>
  </si>
  <si>
    <t>Max</t>
  </si>
  <si>
    <t>Scelte</t>
  </si>
  <si>
    <t>A</t>
  </si>
  <si>
    <t>Area A - Corsi afferenti ai dipartimenti di Economia e Statistica, Giurispudenza, Psicologia e Sociologia</t>
  </si>
  <si>
    <t>Anno</t>
  </si>
  <si>
    <t>Meritevole</t>
  </si>
  <si>
    <t>B</t>
  </si>
  <si>
    <t>Area B - Corsi afferenti ai dipartimenti di Medicina, Scienze MMNNFF e Scienze della Formazione</t>
  </si>
  <si>
    <t>Contributo calcolato</t>
  </si>
  <si>
    <t>Controllo max</t>
  </si>
  <si>
    <t>Contributo dovuto</t>
  </si>
  <si>
    <t>CFU nec.</t>
  </si>
  <si>
    <t>Controllo tutto compilato</t>
  </si>
  <si>
    <t>1a conguaglio</t>
  </si>
  <si>
    <t>2a rata</t>
  </si>
  <si>
    <t>No tax Area</t>
  </si>
  <si>
    <t>Min no tax</t>
  </si>
  <si>
    <t>Max no tax</t>
  </si>
  <si>
    <t>Riduz. Merito</t>
  </si>
  <si>
    <t>8 e oltre</t>
  </si>
  <si>
    <t>Max corso +1</t>
  </si>
  <si>
    <t>Durata corso</t>
  </si>
  <si>
    <t>Triennale</t>
  </si>
  <si>
    <t>Magistrale</t>
  </si>
  <si>
    <t>Magistrale a ciclo unico 5 anni</t>
  </si>
  <si>
    <t>Magistrale a ciclo unico 6 anni</t>
  </si>
  <si>
    <r>
      <rPr>
        <b/>
        <sz val="11"/>
        <color theme="1"/>
        <rFont val="Calibri"/>
        <family val="2"/>
      </rPr>
      <t xml:space="preserve">1. </t>
    </r>
    <r>
      <rPr>
        <sz val="11"/>
        <color theme="1"/>
        <rFont val="Calibri"/>
        <family val="2"/>
      </rPr>
      <t xml:space="preserve">Tutti i campi bianchi della scheda "DATI NECESSARI AL CALCOLO" devono essere compilati per far apparire il calcolo delle tasse dovute nella sezione gialla "SIMULAZIONE TASSE DOVUTE"
</t>
    </r>
    <r>
      <rPr>
        <b/>
        <sz val="11"/>
        <color theme="1"/>
        <rFont val="Calibri"/>
        <family val="2"/>
      </rPr>
      <t xml:space="preserve">2. </t>
    </r>
    <r>
      <rPr>
        <sz val="11"/>
        <color theme="1"/>
        <rFont val="Calibri"/>
        <family val="2"/>
      </rPr>
      <t xml:space="preserve">I primi due campi e l'ultimo della scheda "DATI NECESSARI AL CALCOLO" hanno delle opzioni preimpostate tra cui scegliere, gli altri campi devono essere compilati inserendo i dati da tastiera
</t>
    </r>
    <r>
      <rPr>
        <b/>
        <sz val="11"/>
        <color theme="1"/>
        <rFont val="Calibri"/>
        <family val="2"/>
      </rPr>
      <t xml:space="preserve">3. </t>
    </r>
    <r>
      <rPr>
        <sz val="11"/>
        <color theme="1"/>
        <rFont val="Calibri"/>
        <family val="2"/>
      </rPr>
      <t xml:space="preserve">Per cancellare un dato precedentemente inserito utilizzare il tasto CANC
</t>
    </r>
    <r>
      <rPr>
        <b/>
        <sz val="11"/>
        <color theme="1"/>
        <rFont val="Calibri"/>
        <family val="2"/>
      </rPr>
      <t xml:space="preserve">4. </t>
    </r>
    <r>
      <rPr>
        <sz val="11"/>
        <color theme="1"/>
        <rFont val="Calibri"/>
        <family val="2"/>
      </rPr>
      <t xml:space="preserve">Il formato della casella CFU è un numero intero (es. 5, 8, ecc..), mentre il campo ISEE richiede un numero con 2 decimali (es. 24687,89)
</t>
    </r>
    <r>
      <rPr>
        <b/>
        <sz val="11"/>
        <color theme="1"/>
        <rFont val="Calibri"/>
        <family val="2"/>
      </rPr>
      <t>5.</t>
    </r>
    <r>
      <rPr>
        <sz val="11"/>
        <color theme="1"/>
        <rFont val="Calibri"/>
        <family val="2"/>
      </rPr>
      <t xml:space="preserve"> Si invita comunque a leggere la guida Tasse al seguente link: https://www.unimib.it/servizi/segreterie-studenti/immatricolazione/tasse</t>
    </r>
  </si>
  <si>
    <t>Min 200 no merit</t>
  </si>
  <si>
    <t>Acquisiti 87% CFU?</t>
  </si>
  <si>
    <t>87 % CFU</t>
  </si>
  <si>
    <t>Riduz. 87% cfu</t>
  </si>
  <si>
    <t>SIMULAZIONE TASSE DOVUTE A.A. 2023/2024</t>
  </si>
  <si>
    <t xml:space="preserve">       Scegliere l'anno di iscrizione. Iniziare il conteggio dal 1° anno di iscrizione in Bicocca al corso attualmente frequentato e terminare il conteggio
       considerando l'iscrizione all'a.a. 2023/2024 (es: immatricolazione nel 2020/2021 inserire 4, immatricolazione nel 2021/2022 inserire 3, …)</t>
  </si>
  <si>
    <t xml:space="preserve">      Inserire i CFU acquisiti tra l'11/08/2022 ed il 10/08/2023 e registrati nel libretto. Se iscritti nell'a.a. 23/24 al 1° anno in Bicocca inserire 0</t>
  </si>
  <si>
    <r>
      <t xml:space="preserve">      Inserire </t>
    </r>
    <r>
      <rPr>
        <b/>
        <sz val="14"/>
        <color theme="1"/>
        <rFont val="Calibri"/>
        <family val="2"/>
      </rPr>
      <t>SI</t>
    </r>
    <r>
      <rPr>
        <sz val="14"/>
        <color theme="1"/>
        <rFont val="Calibri"/>
        <family val="2"/>
      </rPr>
      <t xml:space="preserve"> se per l'attuale carriera universitaria entro il 30/09/2023 sono stati acquisiti almeno l'87% dei CFU previsti fino all'anno precedente a 
      quello di iscrizione (senza considerare i CFU previsti per la prova finale), atrimenti inserire </t>
    </r>
    <r>
      <rPr>
        <b/>
        <sz val="14"/>
        <color theme="1"/>
        <rFont val="Calibri"/>
        <family val="2"/>
      </rPr>
      <t>NO</t>
    </r>
    <r>
      <rPr>
        <sz val="14"/>
        <color theme="1"/>
        <rFont val="Calibri"/>
        <family val="2"/>
      </rPr>
      <t xml:space="preserve">. 
      </t>
    </r>
    <r>
      <rPr>
        <sz val="14"/>
        <rFont val="Calibri"/>
        <family val="2"/>
      </rPr>
      <t xml:space="preserve">Se iscritti al 1° anno nell'a.a. 2023/2024 inserire </t>
    </r>
    <r>
      <rPr>
        <b/>
        <sz val="14"/>
        <rFont val="Calibri"/>
        <family val="2"/>
      </rPr>
      <t>NO</t>
    </r>
  </si>
  <si>
    <t xml:space="preserve">      Inserire il proprio ISEE per le prestazioni agevolate per il diritto allo studio (se &gt; 76.000,00 Euro sarà addebitato il contributo massimo)</t>
  </si>
  <si>
    <t>R</t>
  </si>
  <si>
    <t>Emissione: all'immatricolazione o rinnovo iscrizione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</si>
</sst>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_-* #,##0.00\ [$€-410]_-;\-* #,##0.00\ [$€-410]_-;_-* &quot;-&quot;??\ [$€-410]_-;_-@"/>
  </numFmts>
  <fonts count="15" x14ac:knownFonts="1">
    <font>
      <sz val="11"/>
      <color theme="1"/>
      <name val="Arial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name val="Arial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4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4"/>
      <name val="Calibri"/>
      <family val="2"/>
    </font>
    <font>
      <b/>
      <sz val="14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BE4D5"/>
        <bgColor rgb="FFFBE4D5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theme="4" tint="0.39997558519241921"/>
        <bgColor rgb="FFDEEAF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5" xfId="0" applyFont="1" applyFill="1" applyBorder="1"/>
    <xf numFmtId="0" fontId="2" fillId="2" borderId="9" xfId="0" applyFont="1" applyFill="1" applyBorder="1" applyAlignment="1">
      <alignment horizontal="right" vertical="center"/>
    </xf>
    <xf numFmtId="0" fontId="2" fillId="2" borderId="13" xfId="0" applyFont="1" applyFill="1" applyBorder="1"/>
    <xf numFmtId="0" fontId="2" fillId="2" borderId="9" xfId="0" applyFont="1" applyFill="1" applyBorder="1" applyAlignment="1">
      <alignment horizontal="right"/>
    </xf>
    <xf numFmtId="0" fontId="1" fillId="2" borderId="14" xfId="0" applyFont="1" applyFill="1" applyBorder="1"/>
    <xf numFmtId="0" fontId="1" fillId="3" borderId="5" xfId="0" applyFont="1" applyFill="1" applyBorder="1"/>
    <xf numFmtId="0" fontId="1" fillId="3" borderId="17" xfId="0" applyFont="1" applyFill="1" applyBorder="1"/>
    <xf numFmtId="0" fontId="1" fillId="3" borderId="18" xfId="0" applyFont="1" applyFill="1" applyBorder="1"/>
    <xf numFmtId="0" fontId="2" fillId="3" borderId="9" xfId="0" applyFont="1" applyFill="1" applyBorder="1" applyAlignment="1">
      <alignment horizontal="right"/>
    </xf>
    <xf numFmtId="0" fontId="4" fillId="3" borderId="13" xfId="0" applyFont="1" applyFill="1" applyBorder="1"/>
    <xf numFmtId="164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0" fontId="4" fillId="3" borderId="24" xfId="0" applyFont="1" applyFill="1" applyBorder="1"/>
    <xf numFmtId="0" fontId="1" fillId="3" borderId="14" xfId="0" applyFont="1" applyFill="1" applyBorder="1"/>
    <xf numFmtId="0" fontId="1" fillId="3" borderId="16" xfId="0" applyFont="1" applyFill="1" applyBorder="1"/>
    <xf numFmtId="0" fontId="1" fillId="3" borderId="30" xfId="0" applyFont="1" applyFill="1" applyBorder="1"/>
    <xf numFmtId="0" fontId="1" fillId="5" borderId="1" xfId="0" applyFont="1" applyFill="1" applyBorder="1"/>
    <xf numFmtId="0" fontId="7" fillId="0" borderId="3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1" xfId="0" applyFont="1" applyBorder="1"/>
    <xf numFmtId="2" fontId="1" fillId="0" borderId="31" xfId="0" applyNumberFormat="1" applyFont="1" applyBorder="1"/>
    <xf numFmtId="0" fontId="8" fillId="0" borderId="0" xfId="0" applyFont="1"/>
    <xf numFmtId="0" fontId="1" fillId="0" borderId="31" xfId="0" applyFont="1" applyBorder="1" applyAlignment="1">
      <alignment horizontal="center"/>
    </xf>
    <xf numFmtId="165" fontId="1" fillId="0" borderId="31" xfId="0" applyNumberFormat="1" applyFont="1" applyBorder="1" applyAlignment="1">
      <alignment horizontal="center"/>
    </xf>
    <xf numFmtId="1" fontId="1" fillId="0" borderId="31" xfId="0" applyNumberFormat="1" applyFont="1" applyBorder="1"/>
    <xf numFmtId="0" fontId="7" fillId="0" borderId="31" xfId="0" applyFont="1" applyBorder="1"/>
    <xf numFmtId="2" fontId="7" fillId="0" borderId="31" xfId="0" applyNumberFormat="1" applyFont="1" applyBorder="1" applyAlignment="1">
      <alignment horizontal="center"/>
    </xf>
    <xf numFmtId="0" fontId="1" fillId="0" borderId="32" xfId="0" applyFont="1" applyBorder="1" applyAlignment="1">
      <alignment horizontal="right"/>
    </xf>
    <xf numFmtId="165" fontId="1" fillId="0" borderId="31" xfId="0" applyNumberFormat="1" applyFont="1" applyBorder="1"/>
    <xf numFmtId="165" fontId="1" fillId="0" borderId="0" xfId="0" applyNumberFormat="1" applyFont="1"/>
    <xf numFmtId="2" fontId="1" fillId="0" borderId="0" xfId="0" applyNumberFormat="1" applyFont="1"/>
    <xf numFmtId="0" fontId="1" fillId="6" borderId="1" xfId="0" applyFont="1" applyFill="1" applyBorder="1"/>
    <xf numFmtId="0" fontId="4" fillId="6" borderId="1" xfId="0" applyFont="1" applyFill="1" applyBorder="1"/>
    <xf numFmtId="0" fontId="2" fillId="6" borderId="16" xfId="0" applyFont="1" applyFill="1" applyBorder="1"/>
    <xf numFmtId="0" fontId="0" fillId="7" borderId="0" xfId="0" applyFill="1"/>
    <xf numFmtId="0" fontId="1" fillId="0" borderId="0" xfId="0" applyFont="1"/>
    <xf numFmtId="0" fontId="8" fillId="0" borderId="33" xfId="0" applyFont="1" applyBorder="1"/>
    <xf numFmtId="0" fontId="7" fillId="0" borderId="20" xfId="0" applyFont="1" applyBorder="1"/>
    <xf numFmtId="2" fontId="7" fillId="0" borderId="20" xfId="0" applyNumberFormat="1" applyFont="1" applyBorder="1" applyAlignment="1">
      <alignment horizontal="center"/>
    </xf>
    <xf numFmtId="2" fontId="1" fillId="0" borderId="11" xfId="0" applyNumberFormat="1" applyFont="1" applyBorder="1"/>
    <xf numFmtId="0" fontId="2" fillId="2" borderId="22" xfId="0" applyFont="1" applyFill="1" applyBorder="1" applyAlignment="1">
      <alignment horizontal="right" vertical="center"/>
    </xf>
    <xf numFmtId="0" fontId="2" fillId="3" borderId="25" xfId="0" applyFont="1" applyFill="1" applyBorder="1" applyAlignment="1">
      <alignment horizontal="right" vertical="center"/>
    </xf>
    <xf numFmtId="0" fontId="3" fillId="0" borderId="26" xfId="0" applyFont="1" applyBorder="1"/>
    <xf numFmtId="164" fontId="4" fillId="8" borderId="19" xfId="0" applyNumberFormat="1" applyFont="1" applyFill="1" applyBorder="1" applyAlignment="1">
      <alignment horizontal="center" vertical="center"/>
    </xf>
    <xf numFmtId="0" fontId="3" fillId="8" borderId="20" xfId="0" applyFont="1" applyFill="1" applyBorder="1"/>
    <xf numFmtId="0" fontId="3" fillId="8" borderId="21" xfId="0" applyFont="1" applyFill="1" applyBorder="1"/>
    <xf numFmtId="0" fontId="3" fillId="8" borderId="27" xfId="0" applyFont="1" applyFill="1" applyBorder="1"/>
    <xf numFmtId="0" fontId="3" fillId="8" borderId="28" xfId="0" applyFont="1" applyFill="1" applyBorder="1"/>
    <xf numFmtId="0" fontId="3" fillId="8" borderId="29" xfId="0" applyFont="1" applyFill="1" applyBorder="1"/>
    <xf numFmtId="0" fontId="5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1" fontId="4" fillId="0" borderId="3" xfId="0" applyNumberFormat="1" applyFont="1" applyBorder="1" applyAlignment="1" applyProtection="1">
      <alignment horizontal="center"/>
      <protection locked="0"/>
    </xf>
    <xf numFmtId="164" fontId="4" fillId="0" borderId="3" xfId="0" applyNumberFormat="1" applyFont="1" applyBorder="1" applyAlignment="1" applyProtection="1">
      <alignment horizontal="center"/>
      <protection locked="0"/>
    </xf>
    <xf numFmtId="0" fontId="2" fillId="3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164" fontId="4" fillId="8" borderId="2" xfId="0" applyNumberFormat="1" applyFont="1" applyFill="1" applyBorder="1" applyAlignment="1">
      <alignment horizontal="center" vertical="center"/>
    </xf>
    <xf numFmtId="0" fontId="3" fillId="8" borderId="3" xfId="0" applyFont="1" applyFill="1" applyBorder="1" applyAlignment="1">
      <alignment vertical="center"/>
    </xf>
    <xf numFmtId="0" fontId="3" fillId="8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4" fillId="2" borderId="11" xfId="0" applyFont="1" applyFill="1" applyBorder="1" applyAlignment="1">
      <alignment horizontal="left" wrapText="1"/>
    </xf>
    <xf numFmtId="0" fontId="3" fillId="0" borderId="11" xfId="0" applyFont="1" applyBorder="1"/>
    <xf numFmtId="0" fontId="3" fillId="0" borderId="12" xfId="0" applyFont="1" applyBorder="1"/>
    <xf numFmtId="0" fontId="6" fillId="2" borderId="10" xfId="0" applyFont="1" applyFill="1" applyBorder="1" applyAlignment="1">
      <alignment horizontal="left"/>
    </xf>
    <xf numFmtId="0" fontId="11" fillId="4" borderId="22" xfId="0" applyFont="1" applyFill="1" applyBorder="1" applyAlignment="1">
      <alignment horizontal="left" vertical="top" wrapText="1"/>
    </xf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0" fillId="0" borderId="0" xfId="0"/>
    <xf numFmtId="0" fontId="3" fillId="0" borderId="23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4" fillId="3" borderId="10" xfId="0" applyFont="1" applyFill="1" applyBorder="1" applyAlignment="1">
      <alignment horizontal="left"/>
    </xf>
    <xf numFmtId="49" fontId="0" fillId="0" borderId="33" xfId="0" applyNumberFormat="1" applyBorder="1" applyAlignment="1" applyProtection="1">
      <alignment horizontal="center" vertical="center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49" fontId="0" fillId="0" borderId="35" xfId="0" applyNumberFormat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>
      <alignment horizontal="center"/>
    </xf>
    <xf numFmtId="0" fontId="12" fillId="4" borderId="33" xfId="0" applyFont="1" applyFill="1" applyBorder="1" applyAlignment="1">
      <alignment horizontal="center"/>
    </xf>
    <xf numFmtId="0" fontId="12" fillId="4" borderId="34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9" fillId="0" borderId="3" xfId="0" applyFont="1" applyBorder="1" applyAlignment="1" applyProtection="1">
      <alignment horizontal="center"/>
      <protection locked="0"/>
    </xf>
    <xf numFmtId="0" fontId="10" fillId="0" borderId="3" xfId="0" applyFont="1" applyBorder="1" applyProtection="1">
      <protection locked="0"/>
    </xf>
    <xf numFmtId="0" fontId="10" fillId="0" borderId="4" xfId="0" applyFont="1" applyBorder="1" applyProtection="1">
      <protection locked="0"/>
    </xf>
    <xf numFmtId="0" fontId="1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8"/>
  <sheetViews>
    <sheetView tabSelected="1" zoomScaleNormal="100" workbookViewId="0">
      <selection activeCell="C14" sqref="C14:K14"/>
    </sheetView>
  </sheetViews>
  <sheetFormatPr defaultColWidth="12.625" defaultRowHeight="15" customHeight="1" x14ac:dyDescent="0.2"/>
  <cols>
    <col min="1" max="1" width="7.625" customWidth="1"/>
    <col min="2" max="2" width="25.5" customWidth="1"/>
    <col min="3" max="24" width="7.625" customWidth="1"/>
    <col min="25" max="25" width="8.375" customWidth="1"/>
    <col min="26" max="28" width="7.625" customWidth="1"/>
  </cols>
  <sheetData>
    <row r="1" spans="1:28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5"/>
      <c r="AB1" s="35"/>
    </row>
    <row r="2" spans="1:28" ht="18.75" x14ac:dyDescent="0.3">
      <c r="A2" s="32"/>
      <c r="B2" s="85" t="s">
        <v>0</v>
      </c>
      <c r="C2" s="56"/>
      <c r="D2" s="56"/>
      <c r="E2" s="56"/>
      <c r="F2" s="5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5"/>
      <c r="AB2" s="35"/>
    </row>
    <row r="3" spans="1:28" x14ac:dyDescent="0.25">
      <c r="A3" s="32"/>
      <c r="B3" s="1"/>
      <c r="C3" s="86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3"/>
      <c r="Z3" s="32"/>
      <c r="AA3" s="35"/>
      <c r="AB3" s="35"/>
    </row>
    <row r="4" spans="1:28" ht="34.5" customHeight="1" x14ac:dyDescent="0.3">
      <c r="A4" s="32"/>
      <c r="B4" s="2" t="s">
        <v>1</v>
      </c>
      <c r="C4" s="87"/>
      <c r="D4" s="51"/>
      <c r="E4" s="52"/>
      <c r="F4" s="88" t="s">
        <v>46</v>
      </c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6"/>
      <c r="Z4" s="32"/>
      <c r="AA4" s="35"/>
      <c r="AB4" s="35"/>
    </row>
    <row r="5" spans="1:28" ht="18.75" x14ac:dyDescent="0.3">
      <c r="A5" s="32"/>
      <c r="B5" s="3"/>
      <c r="C5" s="6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3"/>
      <c r="Z5" s="32"/>
      <c r="AA5" s="35"/>
      <c r="AB5" s="35"/>
    </row>
    <row r="6" spans="1:28" ht="18.75" x14ac:dyDescent="0.3">
      <c r="A6" s="32"/>
      <c r="B6" s="4" t="s">
        <v>2</v>
      </c>
      <c r="C6" s="50"/>
      <c r="D6" s="51"/>
      <c r="E6" s="52"/>
      <c r="F6" s="67" t="s">
        <v>3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6"/>
      <c r="Z6" s="32"/>
      <c r="AA6" s="35"/>
      <c r="AB6" s="35"/>
    </row>
    <row r="7" spans="1:28" ht="18.75" x14ac:dyDescent="0.3">
      <c r="A7" s="32"/>
      <c r="B7" s="3"/>
      <c r="C7" s="61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3"/>
      <c r="Z7" s="32"/>
      <c r="AA7" s="32"/>
      <c r="AB7" s="32"/>
    </row>
    <row r="8" spans="1:28" ht="18.75" x14ac:dyDescent="0.3">
      <c r="A8" s="32"/>
      <c r="B8" s="4" t="s">
        <v>4</v>
      </c>
      <c r="C8" s="53"/>
      <c r="D8" s="51"/>
      <c r="E8" s="52"/>
      <c r="F8" s="89" t="s">
        <v>47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6"/>
      <c r="Z8" s="32"/>
      <c r="AA8" s="32"/>
      <c r="AB8" s="32"/>
    </row>
    <row r="9" spans="1:28" ht="18.75" x14ac:dyDescent="0.3">
      <c r="A9" s="32"/>
      <c r="B9" s="3"/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3"/>
      <c r="Z9" s="32"/>
      <c r="AA9" s="32"/>
      <c r="AB9" s="32"/>
    </row>
    <row r="10" spans="1:28" ht="55.5" customHeight="1" x14ac:dyDescent="0.3">
      <c r="A10" s="32"/>
      <c r="B10" s="41" t="s">
        <v>42</v>
      </c>
      <c r="C10" s="78"/>
      <c r="D10" s="79"/>
      <c r="E10" s="80"/>
      <c r="F10" s="64" t="s">
        <v>48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6"/>
      <c r="Z10" s="32"/>
      <c r="AA10" s="32"/>
      <c r="AB10" s="32"/>
    </row>
    <row r="11" spans="1:28" ht="18.75" x14ac:dyDescent="0.3">
      <c r="A11" s="32"/>
      <c r="B11" s="3"/>
      <c r="C11" s="90"/>
      <c r="D11" s="65"/>
      <c r="E11" s="65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3"/>
      <c r="Z11" s="32"/>
      <c r="AA11" s="32"/>
      <c r="AB11" s="32"/>
    </row>
    <row r="12" spans="1:28" ht="18.75" x14ac:dyDescent="0.3">
      <c r="A12" s="32"/>
      <c r="B12" s="4" t="s">
        <v>5</v>
      </c>
      <c r="C12" s="54"/>
      <c r="D12" s="51"/>
      <c r="E12" s="52"/>
      <c r="F12" s="89" t="s">
        <v>49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6"/>
      <c r="Z12" s="32"/>
      <c r="AA12" s="32"/>
      <c r="AB12" s="32"/>
    </row>
    <row r="13" spans="1:28" ht="18.75" x14ac:dyDescent="0.3">
      <c r="A13" s="32"/>
      <c r="B13" s="3"/>
      <c r="C13" s="61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3"/>
      <c r="Z13" s="32"/>
      <c r="AA13" s="32"/>
      <c r="AB13" s="32"/>
    </row>
    <row r="14" spans="1:28" ht="18.75" x14ac:dyDescent="0.3">
      <c r="A14" s="32"/>
      <c r="B14" s="4" t="s">
        <v>6</v>
      </c>
      <c r="C14" s="91"/>
      <c r="D14" s="92"/>
      <c r="E14" s="92"/>
      <c r="F14" s="92"/>
      <c r="G14" s="92"/>
      <c r="H14" s="92"/>
      <c r="I14" s="92"/>
      <c r="J14" s="92"/>
      <c r="K14" s="93"/>
      <c r="L14" s="89" t="s">
        <v>7</v>
      </c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6"/>
      <c r="Z14" s="32"/>
      <c r="AA14" s="32"/>
      <c r="AB14" s="32"/>
    </row>
    <row r="15" spans="1:28" x14ac:dyDescent="0.25">
      <c r="A15" s="32"/>
      <c r="B15" s="5"/>
      <c r="C15" s="81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7"/>
      <c r="Z15" s="32"/>
      <c r="AA15" s="32"/>
      <c r="AB15" s="32"/>
    </row>
    <row r="16" spans="1:28" x14ac:dyDescent="0.2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</row>
    <row r="17" spans="1:28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</row>
    <row r="18" spans="1:28" ht="18.75" x14ac:dyDescent="0.3">
      <c r="A18" s="32"/>
      <c r="B18" s="55" t="s">
        <v>45</v>
      </c>
      <c r="C18" s="56"/>
      <c r="D18" s="56"/>
      <c r="E18" s="57"/>
      <c r="F18" s="34"/>
      <c r="G18" s="34"/>
      <c r="H18" s="34"/>
      <c r="I18" s="34"/>
      <c r="J18" s="34"/>
      <c r="K18" s="34"/>
      <c r="L18" s="34"/>
      <c r="M18" s="32"/>
      <c r="N18" s="32"/>
      <c r="O18" s="82" t="s">
        <v>8</v>
      </c>
      <c r="P18" s="83"/>
      <c r="Q18" s="83"/>
      <c r="R18" s="84"/>
      <c r="S18" s="32"/>
      <c r="T18" s="32"/>
      <c r="U18" s="32"/>
      <c r="V18" s="32"/>
      <c r="W18" s="32"/>
      <c r="X18" s="32"/>
      <c r="Y18" s="32"/>
      <c r="Z18" s="32"/>
      <c r="AA18" s="32"/>
      <c r="AB18" s="32"/>
    </row>
    <row r="19" spans="1:28" x14ac:dyDescent="0.25">
      <c r="A19" s="32"/>
      <c r="B19" s="6" t="s">
        <v>9</v>
      </c>
      <c r="C19" s="7"/>
      <c r="D19" s="7"/>
      <c r="E19" s="7"/>
      <c r="F19" s="7"/>
      <c r="G19" s="7"/>
      <c r="H19" s="7"/>
      <c r="I19" s="7"/>
      <c r="J19" s="7"/>
      <c r="K19" s="7"/>
      <c r="L19" s="8"/>
      <c r="M19" s="32"/>
      <c r="N19" s="32"/>
      <c r="O19" s="68" t="s">
        <v>40</v>
      </c>
      <c r="P19" s="65"/>
      <c r="Q19" s="65"/>
      <c r="R19" s="65"/>
      <c r="S19" s="69"/>
      <c r="T19" s="69"/>
      <c r="U19" s="69"/>
      <c r="V19" s="69"/>
      <c r="W19" s="69"/>
      <c r="X19" s="69"/>
      <c r="Y19" s="70"/>
      <c r="Z19" s="32"/>
      <c r="AA19" s="32"/>
      <c r="AB19" s="32"/>
    </row>
    <row r="20" spans="1:28" ht="15.75" customHeight="1" x14ac:dyDescent="0.3">
      <c r="A20" s="33"/>
      <c r="B20" s="9" t="s">
        <v>10</v>
      </c>
      <c r="C20" s="58" t="str">
        <f>IF(Calcoli!H9="OK",156,"")</f>
        <v/>
      </c>
      <c r="D20" s="59"/>
      <c r="E20" s="60"/>
      <c r="F20" s="77" t="s">
        <v>51</v>
      </c>
      <c r="G20" s="65"/>
      <c r="H20" s="65"/>
      <c r="I20" s="65"/>
      <c r="J20" s="65"/>
      <c r="K20" s="65"/>
      <c r="L20" s="66"/>
      <c r="M20" s="33"/>
      <c r="N20" s="33"/>
      <c r="O20" s="71"/>
      <c r="P20" s="72"/>
      <c r="Q20" s="72"/>
      <c r="R20" s="72"/>
      <c r="S20" s="72"/>
      <c r="T20" s="72"/>
      <c r="U20" s="72"/>
      <c r="V20" s="72"/>
      <c r="W20" s="72"/>
      <c r="X20" s="72"/>
      <c r="Y20" s="73"/>
      <c r="Z20" s="33"/>
      <c r="AA20" s="33"/>
      <c r="AB20" s="33"/>
    </row>
    <row r="21" spans="1:28" ht="15.75" customHeight="1" x14ac:dyDescent="0.3">
      <c r="A21" s="33"/>
      <c r="B21" s="10"/>
      <c r="C21" s="11"/>
      <c r="D21" s="11"/>
      <c r="E21" s="11"/>
      <c r="F21" s="12"/>
      <c r="G21" s="12"/>
      <c r="H21" s="12"/>
      <c r="I21" s="12"/>
      <c r="J21" s="12"/>
      <c r="K21" s="12"/>
      <c r="L21" s="13"/>
      <c r="M21" s="33"/>
      <c r="N21" s="33"/>
      <c r="O21" s="71"/>
      <c r="P21" s="72"/>
      <c r="Q21" s="72"/>
      <c r="R21" s="72"/>
      <c r="S21" s="72"/>
      <c r="T21" s="72"/>
      <c r="U21" s="72"/>
      <c r="V21" s="72"/>
      <c r="W21" s="72"/>
      <c r="X21" s="72"/>
      <c r="Y21" s="73"/>
      <c r="Z21" s="33"/>
      <c r="AA21" s="33"/>
      <c r="AB21" s="33"/>
    </row>
    <row r="22" spans="1:28" ht="15.75" customHeight="1" x14ac:dyDescent="0.3">
      <c r="A22" s="33"/>
      <c r="B22" s="42" t="s">
        <v>11</v>
      </c>
      <c r="C22" s="44" t="str">
        <f>IF(Calcoli!H9="OK",Calcoli!K9,"")</f>
        <v/>
      </c>
      <c r="D22" s="45"/>
      <c r="E22" s="46"/>
      <c r="F22" s="77" t="str">
        <f>IF(C22&gt;0,"Emissione: indicativamente metà dicembre","Non sarà emesso alcun bollettino per questa rata")</f>
        <v>Emissione: indicativamente metà dicembre</v>
      </c>
      <c r="G22" s="65"/>
      <c r="H22" s="65"/>
      <c r="I22" s="65"/>
      <c r="J22" s="65"/>
      <c r="K22" s="65"/>
      <c r="L22" s="66"/>
      <c r="M22" s="33"/>
      <c r="N22" s="33"/>
      <c r="O22" s="71"/>
      <c r="P22" s="72"/>
      <c r="Q22" s="72"/>
      <c r="R22" s="72"/>
      <c r="S22" s="72"/>
      <c r="T22" s="72"/>
      <c r="U22" s="72"/>
      <c r="V22" s="72"/>
      <c r="W22" s="72"/>
      <c r="X22" s="72"/>
      <c r="Y22" s="73"/>
      <c r="Z22" s="33"/>
      <c r="AA22" s="33"/>
      <c r="AB22" s="33"/>
    </row>
    <row r="23" spans="1:28" ht="15.75" customHeight="1" x14ac:dyDescent="0.3">
      <c r="A23" s="33"/>
      <c r="B23" s="43"/>
      <c r="C23" s="47"/>
      <c r="D23" s="48"/>
      <c r="E23" s="49"/>
      <c r="F23" s="77" t="str">
        <f>IF(C22&gt;0,"Scadenza: 16/01/2024","")</f>
        <v>Scadenza: 16/01/2024</v>
      </c>
      <c r="G23" s="65"/>
      <c r="H23" s="65"/>
      <c r="I23" s="65"/>
      <c r="J23" s="65"/>
      <c r="K23" s="65"/>
      <c r="L23" s="66"/>
      <c r="M23" s="33"/>
      <c r="N23" s="33"/>
      <c r="O23" s="71"/>
      <c r="P23" s="72"/>
      <c r="Q23" s="72"/>
      <c r="R23" s="72"/>
      <c r="S23" s="72"/>
      <c r="T23" s="72"/>
      <c r="U23" s="72"/>
      <c r="V23" s="72"/>
      <c r="W23" s="72"/>
      <c r="X23" s="72"/>
      <c r="Y23" s="73"/>
      <c r="Z23" s="33"/>
      <c r="AA23" s="33"/>
      <c r="AB23" s="33"/>
    </row>
    <row r="24" spans="1:28" ht="15.75" customHeight="1" x14ac:dyDescent="0.3">
      <c r="A24" s="33"/>
      <c r="B24" s="10"/>
      <c r="C24" s="11"/>
      <c r="D24" s="11"/>
      <c r="E24" s="11"/>
      <c r="F24" s="12"/>
      <c r="G24" s="12"/>
      <c r="H24" s="12"/>
      <c r="I24" s="12"/>
      <c r="J24" s="12"/>
      <c r="K24" s="12"/>
      <c r="L24" s="13"/>
      <c r="M24" s="33"/>
      <c r="N24" s="33"/>
      <c r="O24" s="71"/>
      <c r="P24" s="72"/>
      <c r="Q24" s="72"/>
      <c r="R24" s="72"/>
      <c r="S24" s="72"/>
      <c r="T24" s="72"/>
      <c r="U24" s="72"/>
      <c r="V24" s="72"/>
      <c r="W24" s="72"/>
      <c r="X24" s="72"/>
      <c r="Y24" s="73"/>
      <c r="Z24" s="33"/>
      <c r="AA24" s="33"/>
      <c r="AB24" s="33"/>
    </row>
    <row r="25" spans="1:28" ht="15.75" customHeight="1" x14ac:dyDescent="0.3">
      <c r="A25" s="33"/>
      <c r="B25" s="42" t="s">
        <v>12</v>
      </c>
      <c r="C25" s="44" t="str">
        <f>IF(Calcoli!H9="OK",Calcoli!K10,"")</f>
        <v/>
      </c>
      <c r="D25" s="45"/>
      <c r="E25" s="46"/>
      <c r="F25" s="77" t="str">
        <f>IF(C25&gt;0,"Emissione: indicativamente metà aprile","Non sarà emesso alcun bollettino per questa rata")</f>
        <v>Emissione: indicativamente metà aprile</v>
      </c>
      <c r="G25" s="65"/>
      <c r="H25" s="65"/>
      <c r="I25" s="65"/>
      <c r="J25" s="65"/>
      <c r="K25" s="65"/>
      <c r="L25" s="66"/>
      <c r="M25" s="33"/>
      <c r="N25" s="33"/>
      <c r="O25" s="71"/>
      <c r="P25" s="72"/>
      <c r="Q25" s="72"/>
      <c r="R25" s="72"/>
      <c r="S25" s="72"/>
      <c r="T25" s="72"/>
      <c r="U25" s="72"/>
      <c r="V25" s="72"/>
      <c r="W25" s="72"/>
      <c r="X25" s="72"/>
      <c r="Y25" s="73"/>
      <c r="Z25" s="33"/>
      <c r="AA25" s="33"/>
      <c r="AB25" s="33"/>
    </row>
    <row r="26" spans="1:28" ht="15.75" customHeight="1" x14ac:dyDescent="0.3">
      <c r="A26" s="32"/>
      <c r="B26" s="43"/>
      <c r="C26" s="47"/>
      <c r="D26" s="48"/>
      <c r="E26" s="49"/>
      <c r="F26" s="77" t="str">
        <f>IF(C25&gt;0,"Scadenza: 16/05/2024","")</f>
        <v>Scadenza: 16/05/2024</v>
      </c>
      <c r="G26" s="65"/>
      <c r="H26" s="65"/>
      <c r="I26" s="65"/>
      <c r="J26" s="65"/>
      <c r="K26" s="65"/>
      <c r="L26" s="66"/>
      <c r="M26" s="32"/>
      <c r="N26" s="32"/>
      <c r="O26" s="71"/>
      <c r="P26" s="72"/>
      <c r="Q26" s="72"/>
      <c r="R26" s="72"/>
      <c r="S26" s="72"/>
      <c r="T26" s="72"/>
      <c r="U26" s="72"/>
      <c r="V26" s="72"/>
      <c r="W26" s="72"/>
      <c r="X26" s="72"/>
      <c r="Y26" s="73"/>
      <c r="Z26" s="32"/>
      <c r="AA26" s="32"/>
      <c r="AB26" s="32"/>
    </row>
    <row r="27" spans="1:28" ht="15.75" customHeight="1" x14ac:dyDescent="0.25">
      <c r="A27" s="32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6"/>
      <c r="M27" s="32"/>
      <c r="N27" s="32"/>
      <c r="O27" s="74"/>
      <c r="P27" s="75"/>
      <c r="Q27" s="75"/>
      <c r="R27" s="75"/>
      <c r="S27" s="75"/>
      <c r="T27" s="75"/>
      <c r="U27" s="75"/>
      <c r="V27" s="75"/>
      <c r="W27" s="75"/>
      <c r="X27" s="75"/>
      <c r="Y27" s="76"/>
      <c r="Z27" s="32"/>
      <c r="AA27" s="32"/>
      <c r="AB27" s="32"/>
    </row>
    <row r="28" spans="1:28" ht="15.75" customHeight="1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</row>
    <row r="29" spans="1:28" ht="15.75" customHeight="1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</row>
    <row r="30" spans="1:28" ht="15.75" customHeight="1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</row>
    <row r="31" spans="1:28" ht="15.75" customHeight="1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</row>
    <row r="32" spans="1:28" ht="15.75" customHeight="1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</row>
    <row r="33" spans="1:28" ht="15.75" customHeight="1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</row>
    <row r="34" spans="1:28" ht="15.75" customHeight="1" x14ac:dyDescent="0.25">
      <c r="AB34" s="17"/>
    </row>
    <row r="35" spans="1:28" ht="15.75" customHeight="1" x14ac:dyDescent="0.2"/>
    <row r="36" spans="1:28" ht="15.75" customHeight="1" x14ac:dyDescent="0.2"/>
    <row r="37" spans="1:28" ht="15.75" customHeight="1" x14ac:dyDescent="0.2"/>
    <row r="38" spans="1:28" ht="15.75" customHeight="1" x14ac:dyDescent="0.2"/>
    <row r="39" spans="1:28" ht="15.75" customHeight="1" x14ac:dyDescent="0.2"/>
    <row r="40" spans="1:28" ht="15.75" customHeight="1" x14ac:dyDescent="0.2"/>
    <row r="41" spans="1:28" ht="15.75" customHeight="1" x14ac:dyDescent="0.2"/>
    <row r="42" spans="1:28" ht="15.75" customHeight="1" x14ac:dyDescent="0.2"/>
    <row r="43" spans="1:28" ht="15.75" customHeight="1" x14ac:dyDescent="0.2"/>
    <row r="44" spans="1:28" ht="15.75" customHeight="1" x14ac:dyDescent="0.2"/>
    <row r="45" spans="1:28" ht="15.75" customHeight="1" x14ac:dyDescent="0.2"/>
    <row r="46" spans="1:28" ht="15.75" customHeight="1" x14ac:dyDescent="0.2"/>
    <row r="47" spans="1:28" ht="15.75" customHeight="1" x14ac:dyDescent="0.2"/>
    <row r="48" spans="1:2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sheetProtection algorithmName="SHA-512" hashValue="IKj5PjWa8fN2kFrNk5zNACLMQglKKoYmWjJOv87lBupQsMncLh9au+2IGHxcStwkiPhRP++f4X7le2zZpvdsFQ==" saltValue="b6PKGoiwYCT/RhwfdT7J0Q==" spinCount="100000" sheet="1" selectLockedCells="1"/>
  <mergeCells count="33">
    <mergeCell ref="F8:Y8"/>
    <mergeCell ref="C11:Y11"/>
    <mergeCell ref="F12:Y12"/>
    <mergeCell ref="C13:Y13"/>
    <mergeCell ref="C14:K14"/>
    <mergeCell ref="L14:Y14"/>
    <mergeCell ref="B2:F2"/>
    <mergeCell ref="C3:Y3"/>
    <mergeCell ref="C4:E4"/>
    <mergeCell ref="F4:Y4"/>
    <mergeCell ref="C5:Y5"/>
    <mergeCell ref="F23:L23"/>
    <mergeCell ref="F25:L25"/>
    <mergeCell ref="F26:L26"/>
    <mergeCell ref="C10:E10"/>
    <mergeCell ref="C15:Y15"/>
    <mergeCell ref="O18:R18"/>
    <mergeCell ref="B25:B26"/>
    <mergeCell ref="C25:E26"/>
    <mergeCell ref="C6:E6"/>
    <mergeCell ref="C8:E8"/>
    <mergeCell ref="C12:E12"/>
    <mergeCell ref="B18:E18"/>
    <mergeCell ref="C20:E20"/>
    <mergeCell ref="B22:B23"/>
    <mergeCell ref="C22:E23"/>
    <mergeCell ref="C9:Y9"/>
    <mergeCell ref="F10:Y10"/>
    <mergeCell ref="F6:Y6"/>
    <mergeCell ref="C7:Y7"/>
    <mergeCell ref="O19:Y27"/>
    <mergeCell ref="F20:L20"/>
    <mergeCell ref="F22:L22"/>
  </mergeCells>
  <dataValidations count="2">
    <dataValidation type="decimal" allowBlank="1" showErrorMessage="1" sqref="C12">
      <formula1>0</formula1>
      <formula2>10000000</formula2>
    </dataValidation>
    <dataValidation type="decimal" allowBlank="1" showErrorMessage="1" sqref="C8:C9">
      <formula1>0</formula1>
      <formula2>360</formula2>
    </dataValidation>
  </dataValidations>
  <pageMargins left="0.7" right="0.7" top="0.75" bottom="0.7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Calcoli!$B$3:$B$4</xm:f>
          </x14:formula1>
          <xm:sqref>C14</xm:sqref>
        </x14:dataValidation>
        <x14:dataValidation type="list" allowBlank="1" showErrorMessage="1">
          <x14:formula1>
            <xm:f>Calcoli!$B$20:$B$23</xm:f>
          </x14:formula1>
          <xm:sqref>C6</xm:sqref>
        </x14:dataValidation>
        <x14:dataValidation type="list" allowBlank="1" showErrorMessage="1">
          <x14:formula1>
            <xm:f>Calcoli!$B$9:$B$16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01"/>
  <sheetViews>
    <sheetView topLeftCell="C1" workbookViewId="0">
      <selection activeCell="G16" sqref="G16"/>
    </sheetView>
  </sheetViews>
  <sheetFormatPr defaultColWidth="12.625" defaultRowHeight="15" customHeight="1" x14ac:dyDescent="0.2"/>
  <cols>
    <col min="1" max="1" width="10.75" customWidth="1"/>
    <col min="2" max="2" width="81.625" customWidth="1"/>
    <col min="3" max="5" width="7.625" customWidth="1"/>
    <col min="6" max="6" width="11.875" bestFit="1" customWidth="1"/>
    <col min="7" max="7" width="20.875" customWidth="1"/>
    <col min="8" max="9" width="7.625" customWidth="1"/>
    <col min="10" max="10" width="16.75" customWidth="1"/>
    <col min="11" max="11" width="10" customWidth="1"/>
    <col min="12" max="26" width="7.625" customWidth="1"/>
  </cols>
  <sheetData>
    <row r="2" spans="1:11" x14ac:dyDescent="0.25">
      <c r="B2" s="18" t="s">
        <v>6</v>
      </c>
      <c r="C2" s="18" t="s">
        <v>13</v>
      </c>
      <c r="D2" s="18" t="s">
        <v>14</v>
      </c>
      <c r="F2" s="94" t="s">
        <v>15</v>
      </c>
      <c r="G2" s="57"/>
    </row>
    <row r="3" spans="1:11" x14ac:dyDescent="0.25">
      <c r="A3" s="19" t="s">
        <v>16</v>
      </c>
      <c r="B3" s="20" t="s">
        <v>17</v>
      </c>
      <c r="C3" s="20">
        <v>0.59370000000000001</v>
      </c>
      <c r="D3" s="21">
        <v>3429</v>
      </c>
      <c r="F3" s="20" t="s">
        <v>18</v>
      </c>
      <c r="G3" s="20">
        <f>IF(Simulatore!C4="8 e oltre",A16,Simulatore!C4)</f>
        <v>0</v>
      </c>
      <c r="H3" s="22" t="str">
        <f>IF(Simulatore!C4&lt;&gt;"","OK","NO")</f>
        <v>NO</v>
      </c>
      <c r="J3" s="20" t="s">
        <v>19</v>
      </c>
      <c r="K3" s="23" t="str">
        <f>IF((G4-G3)&lt;0,"NO",IF(G3=1,"SI",IF(G3=2,IF(G5&gt;=C10,"SI","NO"),IF(G5&gt;=C11,"SI","NO"))))</f>
        <v>NO</v>
      </c>
    </row>
    <row r="4" spans="1:11" x14ac:dyDescent="0.25">
      <c r="A4" s="19" t="s">
        <v>20</v>
      </c>
      <c r="B4" s="20" t="s">
        <v>21</v>
      </c>
      <c r="C4" s="20">
        <v>0.71250000000000002</v>
      </c>
      <c r="D4" s="21">
        <v>4115</v>
      </c>
      <c r="F4" s="20" t="s">
        <v>2</v>
      </c>
      <c r="G4" s="20">
        <f>IF(Simulatore!C6=Calcoli!B20,Calcoli!A20,IF(Simulatore!C6=Calcoli!B21,Calcoli!A21,IF(Simulatore!C6=Calcoli!B22,Calcoli!A22,Calcoli!A23)))</f>
        <v>7</v>
      </c>
      <c r="H4" s="22" t="str">
        <f>IF(Simulatore!C6&lt;&gt;"","OK","NO")</f>
        <v>NO</v>
      </c>
      <c r="J4" s="20" t="s">
        <v>22</v>
      </c>
      <c r="K4" s="24">
        <f>IF(G7&lt;=G11,IF(K3="SI",G12,G13),IF(G8="A",(((G7/1000)^2)*C3*G16),(((G7/1000)^2)*C4*G16)))</f>
        <v>200</v>
      </c>
    </row>
    <row r="5" spans="1:11" x14ac:dyDescent="0.25">
      <c r="F5" s="20" t="s">
        <v>4</v>
      </c>
      <c r="G5" s="25">
        <f>Simulatore!C8</f>
        <v>0</v>
      </c>
      <c r="H5" s="22" t="str">
        <f>IF(Simulatore!C8&lt;&gt;"","OK","NO")</f>
        <v>NO</v>
      </c>
      <c r="J5" s="20" t="s">
        <v>23</v>
      </c>
      <c r="K5" s="24">
        <f>IF(G8="A",IF(K12&gt;D3,D3,K12),IF(K12&gt;D4,D4,K12))</f>
        <v>200</v>
      </c>
    </row>
    <row r="6" spans="1:11" x14ac:dyDescent="0.25">
      <c r="F6" s="20" t="s">
        <v>43</v>
      </c>
      <c r="G6" s="25">
        <f>Simulatore!C10</f>
        <v>0</v>
      </c>
      <c r="H6" s="22" t="str">
        <f>IF(Simulatore!C10&lt;&gt;"","OK","NO")</f>
        <v>NO</v>
      </c>
      <c r="J6" s="26" t="s">
        <v>24</v>
      </c>
      <c r="K6" s="27">
        <f>IF(K5&gt;5,IF(K3="SI",IF(G3=1,K5*G14,IF(G6="SI",K5*G15,K5*G14)),K5),0)</f>
        <v>200</v>
      </c>
    </row>
    <row r="7" spans="1:11" x14ac:dyDescent="0.25">
      <c r="F7" s="20" t="s">
        <v>5</v>
      </c>
      <c r="G7" s="21">
        <f>Simulatore!C12</f>
        <v>0</v>
      </c>
      <c r="H7" s="22" t="str">
        <f>IF(Simulatore!C12&lt;&gt;"","OK","NO")</f>
        <v>NO</v>
      </c>
      <c r="J7" s="38"/>
      <c r="K7" s="39"/>
    </row>
    <row r="8" spans="1:11" x14ac:dyDescent="0.25">
      <c r="A8" s="18" t="s">
        <v>18</v>
      </c>
      <c r="B8" s="18" t="s">
        <v>1</v>
      </c>
      <c r="C8" s="18" t="s">
        <v>25</v>
      </c>
      <c r="F8" s="20" t="s">
        <v>6</v>
      </c>
      <c r="G8" s="28" t="str">
        <f>IF(Simulatore!C14="Area A - Corsi afferenti ai dipartimenti di Economia e Statistica, Giurispudenza, Psicologia e Sociologia",Calcoli!A3,Calcoli!A4)</f>
        <v>B</v>
      </c>
      <c r="H8" s="22" t="str">
        <f>IF(Simulatore!C14&lt;&gt;"","OK","NO")</f>
        <v>NO</v>
      </c>
    </row>
    <row r="9" spans="1:11" x14ac:dyDescent="0.25">
      <c r="A9" s="23">
        <v>1</v>
      </c>
      <c r="B9" s="23">
        <v>1</v>
      </c>
      <c r="C9" s="20">
        <v>0</v>
      </c>
      <c r="G9" s="20" t="s">
        <v>26</v>
      </c>
      <c r="H9" s="20" t="str">
        <f>IF(AND(H3="OK",H4="OK",H5="OK",H6="OK",H7="OK",H8="OK"),"OK","NO")</f>
        <v>NO</v>
      </c>
      <c r="J9" s="20" t="s">
        <v>27</v>
      </c>
      <c r="K9" s="29">
        <f>IF(K6&gt;400,K6*0.3,K6)</f>
        <v>200</v>
      </c>
    </row>
    <row r="10" spans="1:11" x14ac:dyDescent="0.25">
      <c r="A10" s="23">
        <v>2</v>
      </c>
      <c r="B10" s="23">
        <v>2</v>
      </c>
      <c r="C10" s="20">
        <v>10</v>
      </c>
      <c r="J10" s="20" t="s">
        <v>28</v>
      </c>
      <c r="K10" s="29">
        <f>IF(K6&gt;400,K6*0.7,0)</f>
        <v>0</v>
      </c>
    </row>
    <row r="11" spans="1:11" x14ac:dyDescent="0.25">
      <c r="A11" s="23">
        <v>3</v>
      </c>
      <c r="B11" s="23">
        <v>3</v>
      </c>
      <c r="C11" s="20">
        <v>25</v>
      </c>
      <c r="F11" s="22" t="s">
        <v>29</v>
      </c>
      <c r="G11" s="30">
        <v>25000</v>
      </c>
    </row>
    <row r="12" spans="1:11" x14ac:dyDescent="0.25">
      <c r="A12" s="23">
        <v>4</v>
      </c>
      <c r="B12" s="23">
        <v>4</v>
      </c>
      <c r="F12" s="22" t="s">
        <v>30</v>
      </c>
      <c r="G12" s="30">
        <v>0</v>
      </c>
      <c r="J12" s="37" t="s">
        <v>41</v>
      </c>
      <c r="K12" s="24">
        <f>IF(K3="NO",MAX(K4,G13),K4)</f>
        <v>200</v>
      </c>
    </row>
    <row r="13" spans="1:11" x14ac:dyDescent="0.25">
      <c r="A13" s="23">
        <v>5</v>
      </c>
      <c r="B13" s="23">
        <v>5</v>
      </c>
      <c r="F13" s="22" t="s">
        <v>31</v>
      </c>
      <c r="G13" s="30">
        <v>200</v>
      </c>
    </row>
    <row r="14" spans="1:11" x14ac:dyDescent="0.25">
      <c r="A14" s="23">
        <v>6</v>
      </c>
      <c r="B14" s="23">
        <v>6</v>
      </c>
      <c r="F14" s="22" t="s">
        <v>32</v>
      </c>
      <c r="G14" s="31">
        <v>0.87</v>
      </c>
    </row>
    <row r="15" spans="1:11" x14ac:dyDescent="0.25">
      <c r="A15" s="23">
        <v>7</v>
      </c>
      <c r="B15" s="23">
        <v>7</v>
      </c>
      <c r="F15" s="36" t="s">
        <v>44</v>
      </c>
      <c r="G15" s="40">
        <v>0.8</v>
      </c>
    </row>
    <row r="16" spans="1:11" x14ac:dyDescent="0.25">
      <c r="A16" s="23">
        <v>8</v>
      </c>
      <c r="B16" s="23" t="s">
        <v>33</v>
      </c>
      <c r="F16" s="36" t="s">
        <v>50</v>
      </c>
      <c r="G16">
        <f>IF(G7&gt;26000,1,IF(G7&gt;=25000,((G7-25000)/1000),1))</f>
        <v>1</v>
      </c>
    </row>
    <row r="17" spans="1:2" x14ac:dyDescent="0.25">
      <c r="A17" s="19"/>
    </row>
    <row r="18" spans="1:2" x14ac:dyDescent="0.25">
      <c r="A18" s="19"/>
    </row>
    <row r="19" spans="1:2" x14ac:dyDescent="0.25">
      <c r="A19" s="18" t="s">
        <v>34</v>
      </c>
      <c r="B19" s="18" t="s">
        <v>35</v>
      </c>
    </row>
    <row r="20" spans="1:2" x14ac:dyDescent="0.25">
      <c r="A20" s="23">
        <v>4</v>
      </c>
      <c r="B20" s="23" t="s">
        <v>36</v>
      </c>
    </row>
    <row r="21" spans="1:2" x14ac:dyDescent="0.25">
      <c r="A21" s="23">
        <v>3</v>
      </c>
      <c r="B21" s="23" t="s">
        <v>37</v>
      </c>
    </row>
    <row r="22" spans="1:2" ht="15.75" customHeight="1" x14ac:dyDescent="0.25">
      <c r="A22" s="23">
        <v>6</v>
      </c>
      <c r="B22" s="23" t="s">
        <v>38</v>
      </c>
    </row>
    <row r="23" spans="1:2" ht="15.75" customHeight="1" x14ac:dyDescent="0.25">
      <c r="A23" s="23">
        <v>7</v>
      </c>
      <c r="B23" s="23" t="s">
        <v>39</v>
      </c>
    </row>
    <row r="24" spans="1:2" ht="15.75" customHeight="1" x14ac:dyDescent="0.2"/>
    <row r="25" spans="1:2" ht="15.75" customHeight="1" x14ac:dyDescent="0.2"/>
    <row r="26" spans="1:2" ht="15.75" customHeight="1" x14ac:dyDescent="0.2"/>
    <row r="27" spans="1:2" ht="15.75" customHeight="1" x14ac:dyDescent="0.2"/>
    <row r="28" spans="1:2" ht="15.75" customHeight="1" x14ac:dyDescent="0.2"/>
    <row r="29" spans="1:2" ht="15.75" customHeight="1" x14ac:dyDescent="0.2"/>
    <row r="30" spans="1:2" ht="15.75" customHeight="1" x14ac:dyDescent="0.2"/>
    <row r="31" spans="1:2" ht="15.75" customHeight="1" x14ac:dyDescent="0.2"/>
    <row r="32" spans="1: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F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Simulatore</vt:lpstr>
      <vt:lpstr>Calcoli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</dc:creator>
  <cp:lastModifiedBy>giuseppe furfaro</cp:lastModifiedBy>
  <dcterms:created xsi:type="dcterms:W3CDTF">2020-05-18T09:33:19Z</dcterms:created>
  <dcterms:modified xsi:type="dcterms:W3CDTF">2023-06-27T09:19:57Z</dcterms:modified>
</cp:coreProperties>
</file>