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iuseppe.furfaro\Desktop\Guide per sito\"/>
    </mc:Choice>
  </mc:AlternateContent>
  <xr:revisionPtr revIDLastSave="0" documentId="13_ncr:1_{DB4EA55E-B033-484B-A4FE-7CFD7125D8E4}" xr6:coauthVersionLast="36" xr6:coauthVersionMax="36" xr10:uidLastSave="{00000000-0000-0000-0000-000000000000}"/>
  <workbookProtection workbookAlgorithmName="SHA-512" workbookHashValue="aZnpCvlepxnF0FtVuS/Hh23ECyOY3oh5+lYe0KVonc6m7V/5Vy7PPpeleJ3AW1eK81X4f9loldUUH0J6kcZQXA==" workbookSaltValue="1/SFtIYAvHrFd+qMhpsKhg==" workbookSpinCount="100000" lockStructure="1"/>
  <bookViews>
    <workbookView xWindow="0" yWindow="0" windowWidth="23040" windowHeight="8940" xr2:uid="{00000000-000D-0000-FFFF-FFFF00000000}"/>
  </bookViews>
  <sheets>
    <sheet name="Simulatore" sheetId="1" r:id="rId1"/>
    <sheet name="Calcoli" sheetId="2" state="hidden" r:id="rId2"/>
  </sheets>
  <calcPr calcId="191029"/>
  <extLst>
    <ext uri="GoogleSheetsCustomDataVersion2">
      <go:sheetsCustomData xmlns:go="http://customooxmlschemas.google.com/" r:id="rId6" roundtripDataChecksum="oS27s0Tc2CzsFPhvbzySZfD11Uk2oQfZz/nKXy5vdcw="/>
    </ext>
  </extLst>
</workbook>
</file>

<file path=xl/calcChain.xml><?xml version="1.0" encoding="utf-8"?>
<calcChain xmlns="http://schemas.openxmlformats.org/spreadsheetml/2006/main">
  <c r="C22" i="1" l="1"/>
  <c r="K23" i="2"/>
  <c r="G7" i="2" l="1"/>
  <c r="G17" i="2"/>
  <c r="H9" i="2" l="1"/>
  <c r="G9" i="2"/>
  <c r="H8" i="2"/>
  <c r="G8" i="2"/>
  <c r="H7" i="2"/>
  <c r="H6" i="2"/>
  <c r="G6" i="2"/>
  <c r="H5" i="2"/>
  <c r="G5" i="2"/>
  <c r="H4" i="2"/>
  <c r="G4" i="2"/>
  <c r="K3" i="2" s="1"/>
  <c r="H3" i="2"/>
  <c r="H10" i="2" s="1"/>
  <c r="G3" i="2"/>
  <c r="C27" i="1" l="1"/>
  <c r="F28" i="1" s="1"/>
  <c r="C24" i="1"/>
  <c r="F25" i="1" s="1"/>
  <c r="K4" i="2"/>
  <c r="K13" i="2" s="1"/>
  <c r="G22" i="2" s="1"/>
  <c r="K5" i="2" l="1"/>
  <c r="K6" i="2" s="1"/>
  <c r="K10" i="2" s="1"/>
  <c r="F27" i="1"/>
  <c r="G23" i="2"/>
  <c r="F24" i="1"/>
  <c r="K11" i="2" l="1"/>
  <c r="G24" i="2"/>
  <c r="G26" i="2" s="1"/>
  <c r="G27" i="2" s="1"/>
</calcChain>
</file>

<file path=xl/sharedStrings.xml><?xml version="1.0" encoding="utf-8"?>
<sst xmlns="http://schemas.openxmlformats.org/spreadsheetml/2006/main" count="77" uniqueCount="71">
  <si>
    <t>DATI NECESSARI AL CALCOLO</t>
  </si>
  <si>
    <t>Anno iscrizione</t>
  </si>
  <si>
    <t>Tipo corso</t>
  </si>
  <si>
    <t xml:space="preserve">       Scegliere la tipologia di corso frequentato</t>
  </si>
  <si>
    <t>CFU al 10/08</t>
  </si>
  <si>
    <r>
      <rPr>
        <sz val="14"/>
        <color theme="1"/>
        <rFont val="Calibri"/>
      </rPr>
      <t xml:space="preserve">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iscritto al primo anno di triennale o magistrale a ciclo unico ed hai consegito un voto di maturità di 100/100 o 60/60
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iscritto al primo anno di laurea magistrale ed hai conseguto un voto di laurea triennale di almeno 110/110</t>
    </r>
  </si>
  <si>
    <t>ISEE</t>
  </si>
  <si>
    <t xml:space="preserve">      Inserire il proprio ISEE per le prestazioni agevolate per il diritto allo studio (se &gt; 76.000,00 Euro sarà addebitata la contribuzione massima)</t>
  </si>
  <si>
    <t>Area corso di studi</t>
  </si>
  <si>
    <t xml:space="preserve">      Scegliere l'Area di contribuzione del corso attualmente frequentato</t>
  </si>
  <si>
    <t>ISTRUZIONI COMPILAZIONE</t>
  </si>
  <si>
    <t xml:space="preserve">  </t>
  </si>
  <si>
    <t>Emissione: all'immatricolazione o rinnovo iscrizione</t>
  </si>
  <si>
    <t>Seconda rata</t>
  </si>
  <si>
    <t>5. Trovi qui le guide pubblicate dall'Ateneo</t>
  </si>
  <si>
    <t>Area</t>
  </si>
  <si>
    <t>K</t>
  </si>
  <si>
    <t>Max</t>
  </si>
  <si>
    <t>Scelte</t>
  </si>
  <si>
    <t>A</t>
  </si>
  <si>
    <t>Area A - Corsi afferenti ai dipartimenti di Economia e Statistica, Giurispudenza, Psicologia e Sociologia</t>
  </si>
  <si>
    <t>Anno</t>
  </si>
  <si>
    <t>Meritevole</t>
  </si>
  <si>
    <t>B</t>
  </si>
  <si>
    <t>Area B - Corsi afferenti ai dipartimenti di Medicina, Scienze MMNNFF e Scienze della Formazione</t>
  </si>
  <si>
    <t>Contributo calcolato</t>
  </si>
  <si>
    <t>CFU</t>
  </si>
  <si>
    <t>Controllo max</t>
  </si>
  <si>
    <t>87 % CFU</t>
  </si>
  <si>
    <t>Contributo dovuto</t>
  </si>
  <si>
    <t>Merito maturità</t>
  </si>
  <si>
    <t>CFU nec.</t>
  </si>
  <si>
    <t>Controllo tutto compilato</t>
  </si>
  <si>
    <t>1a conguaglio</t>
  </si>
  <si>
    <t>2a rata</t>
  </si>
  <si>
    <t>No tax Area</t>
  </si>
  <si>
    <t>Min no tax</t>
  </si>
  <si>
    <t>Min 200 no merit</t>
  </si>
  <si>
    <t>Max no tax</t>
  </si>
  <si>
    <t>Riduz. Merito</t>
  </si>
  <si>
    <t>Riduz. 87% cfu</t>
  </si>
  <si>
    <t>8 e oltre</t>
  </si>
  <si>
    <t>R</t>
  </si>
  <si>
    <t>campi non usati</t>
  </si>
  <si>
    <t>Max corso +1</t>
  </si>
  <si>
    <t>Durata corso</t>
  </si>
  <si>
    <t>Calcolo contributi meritevoli 87% da 24/25</t>
  </si>
  <si>
    <t>Triennale</t>
  </si>
  <si>
    <t>Differenza</t>
  </si>
  <si>
    <t>Magistrale</t>
  </si>
  <si>
    <t>87% normale</t>
  </si>
  <si>
    <t>Magistrale a ciclo unico 5 anni</t>
  </si>
  <si>
    <t>meritevole normale</t>
  </si>
  <si>
    <t>Magistrale a ciclo unico 6 anni</t>
  </si>
  <si>
    <t>87% 24/25</t>
  </si>
  <si>
    <t>Contrib. da usare</t>
  </si>
  <si>
    <t>Hai diritto all'esonero per merito 1° anno?</t>
  </si>
  <si>
    <t xml:space="preserve">Prima rata </t>
  </si>
  <si>
    <t>Terza rata</t>
  </si>
  <si>
    <t xml:space="preserve">       Scegliere l'anno di iscrizione. Iniziare il conteggio dal 1° anno di iscrizione in Bicocca al corso attualmente frequentato e terminare il conteggio
       considerando l'iscrizione all'a.a. 2026/2027 (es: immatricolazione nel 2021/2022 inserire 6, immatricolazione nel 2022/2023 inserire 5, …)</t>
  </si>
  <si>
    <t xml:space="preserve">      Inserire i CFU acquisiti tra l'11/08/2025 ed il 10/08/2026 e registrati nel libretto. Se iscritti nell'a.a. 26/27 al 1° anno in Bicocca inserire 0</t>
  </si>
  <si>
    <t>Hai conseguito l'87% dei crediti al 30/09/26?</t>
  </si>
  <si>
    <t>CONTRIBUZIONE DOVUTA A.A. 2026/2027</t>
  </si>
  <si>
    <r>
      <rPr>
        <b/>
        <sz val="14"/>
        <color theme="1"/>
        <rFont val="Calibri"/>
      </rPr>
      <t xml:space="preserve">1. </t>
    </r>
    <r>
      <rPr>
        <sz val="14"/>
        <color theme="1"/>
        <rFont val="Calibri"/>
      </rPr>
      <t xml:space="preserve">Tutti i campi bianchi della scheda "DATI NECESSARI AL CALCOLO" devono essere compilati per far apparire il calcolo delle tasse dovute nella sezione "CONTRIBUZIONE DOVUTA A.A. 2026/2027"
</t>
    </r>
    <r>
      <rPr>
        <b/>
        <sz val="14"/>
        <color theme="1"/>
        <rFont val="Calibri"/>
      </rPr>
      <t xml:space="preserve">2. </t>
    </r>
    <r>
      <rPr>
        <sz val="14"/>
        <color theme="1"/>
        <rFont val="Calibri"/>
      </rPr>
      <t xml:space="preserve">I primi due campi e l'ultimo della scheda "DATI NECESSARI AL CALCOLO" hanno delle opzioni preimpostate tra cui scegliere, gli altri campi devono essere compilati inserendo i dati da tastiera
</t>
    </r>
    <r>
      <rPr>
        <b/>
        <sz val="14"/>
        <color theme="1"/>
        <rFont val="Calibri"/>
      </rPr>
      <t xml:space="preserve">3. </t>
    </r>
    <r>
      <rPr>
        <sz val="14"/>
        <color theme="1"/>
        <rFont val="Calibri"/>
      </rPr>
      <t xml:space="preserve">Per cancellare un dato precedentemente inserito utilizzare il tasto CANC
</t>
    </r>
    <r>
      <rPr>
        <b/>
        <sz val="14"/>
        <color theme="1"/>
        <rFont val="Calibri"/>
      </rPr>
      <t xml:space="preserve">4. </t>
    </r>
    <r>
      <rPr>
        <sz val="14"/>
        <color theme="1"/>
        <rFont val="Calibri"/>
      </rPr>
      <t xml:space="preserve">Il formato della casella CFU è un numero intero (es. 5, 8, ecc..), mentre il campo ISEE richiede un numero con 2 decimali (es. 24687,89)
</t>
    </r>
  </si>
  <si>
    <t>Calcolo saldo Tassa Regionale</t>
  </si>
  <si>
    <t>Limite 1</t>
  </si>
  <si>
    <t>Limite 2</t>
  </si>
  <si>
    <t>Saldo Tassa Regionale</t>
  </si>
  <si>
    <t>limite max R</t>
  </si>
  <si>
    <t>Campi da aggiornare annualmente</t>
  </si>
  <si>
    <r>
      <t xml:space="preserve">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per l'attuale carriera universitaria entro il 30/09/2026 sono stati acquisiti almeno l'87% dei CFU previsti fino all'anno
      precedente a quello di iscrizione (senza considerare i CFU previsti per la prova finale), atrimenti inserire </t>
    </r>
    <r>
      <rPr>
        <b/>
        <sz val="14"/>
        <color theme="1"/>
        <rFont val="Calibri"/>
      </rPr>
      <t>NO</t>
    </r>
    <r>
      <rPr>
        <sz val="14"/>
        <color theme="1"/>
        <rFont val="Calibri"/>
      </rPr>
      <t xml:space="preserve">. 
      Se iscritti al 1° anno nell'a.a. 2026/2027 inserire </t>
    </r>
    <r>
      <rPr>
        <b/>
        <sz val="14"/>
        <color theme="1"/>
        <rFont val="Calibri"/>
      </rPr>
      <t>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</si>
</sst>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0]_-;\-* #,##0.00\ [$€-410]_-;_-* &quot;-&quot;??\ [$€-410]_-;_-@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sz val="14"/>
      <color theme="1"/>
      <name val="Calibri"/>
    </font>
    <font>
      <sz val="10"/>
      <color theme="1"/>
      <name val="Calibri"/>
    </font>
    <font>
      <sz val="14"/>
      <color rgb="FF000000"/>
      <name val="Calibri"/>
    </font>
    <font>
      <sz val="11"/>
      <color theme="1"/>
      <name val="Arial"/>
    </font>
    <font>
      <sz val="9"/>
      <color theme="1"/>
      <name val="Calibri"/>
    </font>
    <font>
      <b/>
      <u/>
      <sz val="14"/>
      <color theme="10"/>
      <name val="Calibri"/>
    </font>
    <font>
      <b/>
      <u/>
      <sz val="14"/>
      <color theme="10"/>
      <name val="Calibri"/>
    </font>
    <font>
      <b/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E0BEBE"/>
        <bgColor rgb="FFE0BEBE"/>
      </patternFill>
    </fill>
    <fill>
      <patternFill patternType="solid">
        <fgColor rgb="FFD9D9D9"/>
        <bgColor rgb="FFD9D9D9"/>
      </patternFill>
    </fill>
    <fill>
      <patternFill patternType="solid">
        <fgColor rgb="FFBA6D6D"/>
        <bgColor rgb="FFBA6D6D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2" borderId="1" xfId="0" applyFont="1" applyFill="1" applyBorder="1"/>
    <xf numFmtId="0" fontId="2" fillId="3" borderId="5" xfId="0" applyFont="1" applyFill="1" applyBorder="1"/>
    <xf numFmtId="0" fontId="3" fillId="3" borderId="7" xfId="0" applyFont="1" applyFill="1" applyBorder="1" applyAlignment="1">
      <alignment horizontal="right" vertical="center"/>
    </xf>
    <xf numFmtId="0" fontId="3" fillId="3" borderId="13" xfId="0" applyFont="1" applyFill="1" applyBorder="1"/>
    <xf numFmtId="0" fontId="3" fillId="3" borderId="7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/>
    </xf>
    <xf numFmtId="0" fontId="2" fillId="3" borderId="19" xfId="0" applyFont="1" applyFill="1" applyBorder="1"/>
    <xf numFmtId="0" fontId="2" fillId="5" borderId="5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3" fillId="5" borderId="7" xfId="0" applyFont="1" applyFill="1" applyBorder="1" applyAlignment="1">
      <alignment horizontal="right"/>
    </xf>
    <xf numFmtId="0" fontId="5" fillId="5" borderId="13" xfId="0" applyFont="1" applyFill="1" applyBorder="1"/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28" xfId="0" applyFont="1" applyFill="1" applyBorder="1"/>
    <xf numFmtId="0" fontId="2" fillId="5" borderId="19" xfId="0" applyFont="1" applyFill="1" applyBorder="1"/>
    <xf numFmtId="0" fontId="2" fillId="5" borderId="34" xfId="0" applyFont="1" applyFill="1" applyBorder="1"/>
    <xf numFmtId="0" fontId="2" fillId="5" borderId="35" xfId="0" applyFont="1" applyFill="1" applyBorder="1"/>
    <xf numFmtId="0" fontId="2" fillId="6" borderId="1" xfId="0" applyFont="1" applyFill="1" applyBorder="1"/>
    <xf numFmtId="0" fontId="12" fillId="0" borderId="3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9" xfId="0" applyFont="1" applyBorder="1"/>
    <xf numFmtId="2" fontId="2" fillId="0" borderId="39" xfId="0" applyNumberFormat="1" applyFont="1" applyBorder="1"/>
    <xf numFmtId="0" fontId="2" fillId="0" borderId="0" xfId="0" applyFont="1"/>
    <xf numFmtId="0" fontId="2" fillId="0" borderId="39" xfId="0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" fontId="2" fillId="0" borderId="39" xfId="0" applyNumberFormat="1" applyFont="1" applyBorder="1"/>
    <xf numFmtId="1" fontId="2" fillId="0" borderId="39" xfId="0" applyNumberFormat="1" applyFont="1" applyBorder="1" applyAlignment="1">
      <alignment horizontal="right"/>
    </xf>
    <xf numFmtId="0" fontId="12" fillId="0" borderId="39" xfId="0" applyFont="1" applyBorder="1"/>
    <xf numFmtId="2" fontId="12" fillId="0" borderId="39" xfId="0" applyNumberFormat="1" applyFont="1" applyBorder="1" applyAlignment="1">
      <alignment horizontal="center"/>
    </xf>
    <xf numFmtId="0" fontId="12" fillId="0" borderId="24" xfId="0" applyFont="1" applyBorder="1"/>
    <xf numFmtId="2" fontId="12" fillId="0" borderId="24" xfId="0" applyNumberFormat="1" applyFont="1" applyBorder="1" applyAlignment="1">
      <alignment horizontal="center"/>
    </xf>
    <xf numFmtId="0" fontId="2" fillId="0" borderId="40" xfId="0" applyFont="1" applyBorder="1" applyAlignment="1">
      <alignment horizontal="right"/>
    </xf>
    <xf numFmtId="0" fontId="2" fillId="0" borderId="40" xfId="0" applyFont="1" applyBorder="1"/>
    <xf numFmtId="165" fontId="2" fillId="0" borderId="39" xfId="0" applyNumberFormat="1" applyFont="1" applyBorder="1"/>
    <xf numFmtId="0" fontId="2" fillId="0" borderId="14" xfId="0" applyFont="1" applyBorder="1"/>
    <xf numFmtId="0" fontId="2" fillId="7" borderId="1" xfId="0" applyFont="1" applyFill="1" applyBorder="1"/>
    <xf numFmtId="0" fontId="2" fillId="0" borderId="39" xfId="0" applyFont="1" applyFill="1" applyBorder="1"/>
    <xf numFmtId="0" fontId="0" fillId="0" borderId="41" xfId="0" applyFont="1" applyBorder="1" applyAlignment="1"/>
    <xf numFmtId="0" fontId="14" fillId="0" borderId="41" xfId="0" applyFont="1" applyFill="1" applyBorder="1"/>
    <xf numFmtId="0" fontId="1" fillId="0" borderId="0" xfId="0" applyFont="1" applyAlignment="1"/>
    <xf numFmtId="0" fontId="0" fillId="8" borderId="0" xfId="0" applyFont="1" applyFill="1" applyAlignment="1"/>
    <xf numFmtId="165" fontId="2" fillId="8" borderId="14" xfId="0" applyNumberFormat="1" applyFont="1" applyFill="1" applyBorder="1"/>
    <xf numFmtId="0" fontId="2" fillId="8" borderId="41" xfId="0" applyFont="1" applyFill="1" applyBorder="1"/>
    <xf numFmtId="165" fontId="2" fillId="8" borderId="39" xfId="0" applyNumberFormat="1" applyFont="1" applyFill="1" applyBorder="1"/>
    <xf numFmtId="2" fontId="2" fillId="8" borderId="39" xfId="0" applyNumberFormat="1" applyFont="1" applyFill="1" applyBorder="1"/>
    <xf numFmtId="0" fontId="0" fillId="8" borderId="41" xfId="0" applyFont="1" applyFill="1" applyBorder="1" applyAlignment="1"/>
    <xf numFmtId="0" fontId="2" fillId="8" borderId="39" xfId="0" applyFont="1" applyFill="1" applyBorder="1"/>
    <xf numFmtId="0" fontId="11" fillId="4" borderId="15" xfId="0" applyFont="1" applyFill="1" applyBorder="1" applyAlignment="1">
      <alignment horizontal="left" vertical="top" wrapText="1"/>
    </xf>
    <xf numFmtId="0" fontId="4" fillId="0" borderId="16" xfId="0" applyFont="1" applyBorder="1"/>
    <xf numFmtId="0" fontId="4" fillId="0" borderId="17" xfId="0" applyFont="1" applyBorder="1"/>
    <xf numFmtId="0" fontId="3" fillId="3" borderId="6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9" fillId="4" borderId="8" xfId="0" applyFont="1" applyFill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3" borderId="10" xfId="0" applyFont="1" applyFill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2" fillId="3" borderId="20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4" borderId="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left" vertical="top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0" fillId="0" borderId="0" xfId="0" applyFont="1" applyAlignment="1"/>
    <xf numFmtId="0" fontId="4" fillId="0" borderId="27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5" fillId="5" borderId="10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 vertical="top" wrapText="1"/>
    </xf>
    <xf numFmtId="164" fontId="5" fillId="4" borderId="14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right" vertical="center"/>
    </xf>
    <xf numFmtId="0" fontId="4" fillId="0" borderId="30" xfId="0" applyFont="1" applyBorder="1"/>
    <xf numFmtId="164" fontId="5" fillId="4" borderId="23" xfId="0" applyNumberFormat="1" applyFont="1" applyFill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3" fillId="5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center"/>
    </xf>
    <xf numFmtId="0" fontId="6" fillId="4" borderId="8" xfId="0" applyFont="1" applyFill="1" applyBorder="1" applyAlignment="1" applyProtection="1">
      <alignment horizontal="center"/>
      <protection locked="0"/>
    </xf>
    <xf numFmtId="1" fontId="5" fillId="4" borderId="8" xfId="0" applyNumberFormat="1" applyFont="1" applyFill="1" applyBorder="1" applyAlignment="1" applyProtection="1">
      <alignment horizontal="center"/>
      <protection locked="0"/>
    </xf>
    <xf numFmtId="49" fontId="8" fillId="4" borderId="14" xfId="0" applyNumberFormat="1" applyFont="1" applyFill="1" applyBorder="1" applyAlignment="1" applyProtection="1">
      <alignment horizontal="center" vertical="center"/>
      <protection locked="0"/>
    </xf>
    <xf numFmtId="164" fontId="5" fillId="4" borderId="8" xfId="0" applyNumberFormat="1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4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zoomScale="80" zoomScaleNormal="80" workbookViewId="0">
      <selection activeCell="F6" sqref="F6:Y6"/>
    </sheetView>
  </sheetViews>
  <sheetFormatPr defaultColWidth="14.44140625" defaultRowHeight="15" customHeight="1"/>
  <cols>
    <col min="1" max="1" width="7.6640625" customWidth="1"/>
    <col min="2" max="2" width="25.44140625" customWidth="1"/>
    <col min="3" max="28" width="9" customWidth="1"/>
  </cols>
  <sheetData>
    <row r="1" spans="1:28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">
      <c r="A2" s="1"/>
      <c r="B2" s="85" t="s">
        <v>0</v>
      </c>
      <c r="C2" s="54"/>
      <c r="D2" s="54"/>
      <c r="E2" s="54"/>
      <c r="F2" s="5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4">
      <c r="A3" s="1"/>
      <c r="B3" s="2"/>
      <c r="C3" s="8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  <c r="Z3" s="1"/>
      <c r="AA3" s="1"/>
      <c r="AB3" s="1"/>
    </row>
    <row r="4" spans="1:28" ht="34.5" customHeight="1">
      <c r="A4" s="1"/>
      <c r="B4" s="3" t="s">
        <v>1</v>
      </c>
      <c r="C4" s="87"/>
      <c r="D4" s="57"/>
      <c r="E4" s="58"/>
      <c r="F4" s="88" t="s">
        <v>59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1"/>
      <c r="AA4" s="1"/>
      <c r="AB4" s="1"/>
    </row>
    <row r="5" spans="1:28" ht="18">
      <c r="A5" s="1"/>
      <c r="B5" s="4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5"/>
      <c r="Z5" s="1"/>
      <c r="AA5" s="1"/>
      <c r="AB5" s="1"/>
    </row>
    <row r="6" spans="1:28" ht="18">
      <c r="A6" s="1"/>
      <c r="B6" s="5" t="s">
        <v>2</v>
      </c>
      <c r="C6" s="92"/>
      <c r="D6" s="57"/>
      <c r="E6" s="58"/>
      <c r="F6" s="96" t="s">
        <v>3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/>
      <c r="Z6" s="1"/>
      <c r="AA6" s="1"/>
      <c r="AB6" s="1"/>
    </row>
    <row r="7" spans="1:28" ht="18">
      <c r="A7" s="1"/>
      <c r="B7" s="4"/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5"/>
      <c r="Z7" s="1"/>
      <c r="AA7" s="1"/>
      <c r="AB7" s="1"/>
    </row>
    <row r="8" spans="1:28" ht="18">
      <c r="A8" s="1"/>
      <c r="B8" s="5" t="s">
        <v>4</v>
      </c>
      <c r="C8" s="93"/>
      <c r="D8" s="57"/>
      <c r="E8" s="58"/>
      <c r="F8" s="59" t="s">
        <v>60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1"/>
      <c r="Z8" s="1"/>
      <c r="AA8" s="1"/>
      <c r="AB8" s="1"/>
    </row>
    <row r="9" spans="1:28" ht="18">
      <c r="A9" s="1"/>
      <c r="B9" s="4"/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  <c r="Z9" s="1"/>
      <c r="AA9" s="1"/>
      <c r="AB9" s="1"/>
    </row>
    <row r="10" spans="1:28" ht="55.5" customHeight="1">
      <c r="A10" s="1"/>
      <c r="B10" s="6" t="s">
        <v>61</v>
      </c>
      <c r="C10" s="94"/>
      <c r="D10" s="57"/>
      <c r="E10" s="58"/>
      <c r="F10" s="90" t="s">
        <v>70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2"/>
      <c r="Z10" s="1"/>
      <c r="AA10" s="1"/>
      <c r="AB10" s="1"/>
    </row>
    <row r="11" spans="1:28" ht="18" customHeight="1">
      <c r="A11" s="1"/>
      <c r="B11" s="7"/>
      <c r="C11" s="8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  <c r="Z11" s="1"/>
      <c r="AA11" s="1"/>
      <c r="AB11" s="1"/>
    </row>
    <row r="12" spans="1:28" ht="33" customHeight="1">
      <c r="A12" s="1"/>
      <c r="B12" s="6" t="s">
        <v>56</v>
      </c>
      <c r="C12" s="94"/>
      <c r="D12" s="57"/>
      <c r="E12" s="58"/>
      <c r="F12" s="90" t="s">
        <v>5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2"/>
      <c r="Z12" s="1"/>
      <c r="AA12" s="1"/>
      <c r="AB12" s="1"/>
    </row>
    <row r="13" spans="1:28" ht="18">
      <c r="A13" s="1"/>
      <c r="B13" s="4"/>
      <c r="C13" s="91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1"/>
      <c r="Z13" s="1"/>
      <c r="AA13" s="1"/>
      <c r="AB13" s="1"/>
    </row>
    <row r="14" spans="1:28" ht="18">
      <c r="A14" s="1"/>
      <c r="B14" s="5" t="s">
        <v>6</v>
      </c>
      <c r="C14" s="95"/>
      <c r="D14" s="57"/>
      <c r="E14" s="58"/>
      <c r="F14" s="59" t="s">
        <v>7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1"/>
      <c r="Z14" s="1"/>
      <c r="AA14" s="1"/>
      <c r="AB14" s="1"/>
    </row>
    <row r="15" spans="1:28" ht="18">
      <c r="A15" s="1"/>
      <c r="B15" s="4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  <c r="Z15" s="1"/>
      <c r="AA15" s="1"/>
      <c r="AB15" s="1"/>
    </row>
    <row r="16" spans="1:28" ht="18">
      <c r="A16" s="1"/>
      <c r="B16" s="5" t="s">
        <v>8</v>
      </c>
      <c r="C16" s="56"/>
      <c r="D16" s="57"/>
      <c r="E16" s="57"/>
      <c r="F16" s="57"/>
      <c r="G16" s="57"/>
      <c r="H16" s="57"/>
      <c r="I16" s="57"/>
      <c r="J16" s="57"/>
      <c r="K16" s="58"/>
      <c r="L16" s="59" t="s">
        <v>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1"/>
      <c r="Z16" s="1"/>
      <c r="AA16" s="1"/>
      <c r="AB16" s="1"/>
    </row>
    <row r="17" spans="1:28" ht="14.4">
      <c r="A17" s="1"/>
      <c r="B17" s="8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4"/>
      <c r="Z17" s="1"/>
      <c r="AA17" s="1"/>
      <c r="AB17" s="1"/>
    </row>
    <row r="18" spans="1:28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>
      <c r="A20" s="1"/>
      <c r="B20" s="84" t="s">
        <v>62</v>
      </c>
      <c r="C20" s="63"/>
      <c r="D20" s="63"/>
      <c r="E20" s="64"/>
      <c r="F20" s="1"/>
      <c r="G20" s="1"/>
      <c r="H20" s="1"/>
      <c r="I20" s="1"/>
      <c r="J20" s="1"/>
      <c r="K20" s="1"/>
      <c r="L20" s="1"/>
      <c r="M20" s="1"/>
      <c r="N20" s="1"/>
      <c r="O20" s="65" t="s">
        <v>10</v>
      </c>
      <c r="P20" s="54"/>
      <c r="Q20" s="54"/>
      <c r="R20" s="55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>
      <c r="A21" s="1"/>
      <c r="B21" s="9" t="s">
        <v>11</v>
      </c>
      <c r="C21" s="10"/>
      <c r="D21" s="10"/>
      <c r="E21" s="10"/>
      <c r="F21" s="10"/>
      <c r="G21" s="10"/>
      <c r="H21" s="10"/>
      <c r="I21" s="10"/>
      <c r="J21" s="10"/>
      <c r="K21" s="10"/>
      <c r="L21" s="11"/>
      <c r="M21" s="1"/>
      <c r="N21" s="1"/>
      <c r="O21" s="66" t="s">
        <v>63</v>
      </c>
      <c r="P21" s="67"/>
      <c r="Q21" s="67"/>
      <c r="R21" s="67"/>
      <c r="S21" s="67"/>
      <c r="T21" s="67"/>
      <c r="U21" s="67"/>
      <c r="V21" s="67"/>
      <c r="W21" s="67"/>
      <c r="X21" s="67"/>
      <c r="Y21" s="68"/>
      <c r="Z21" s="1"/>
      <c r="AA21" s="1"/>
      <c r="AB21" s="1"/>
    </row>
    <row r="22" spans="1:28" ht="15.75" customHeight="1">
      <c r="A22" s="1"/>
      <c r="B22" s="12" t="s">
        <v>57</v>
      </c>
      <c r="C22" s="77" t="str">
        <f>IF(Calcoli!H10="OK",146,"")</f>
        <v/>
      </c>
      <c r="D22" s="63"/>
      <c r="E22" s="64"/>
      <c r="F22" s="75" t="s">
        <v>12</v>
      </c>
      <c r="G22" s="60"/>
      <c r="H22" s="60"/>
      <c r="I22" s="60"/>
      <c r="J22" s="60"/>
      <c r="K22" s="60"/>
      <c r="L22" s="61"/>
      <c r="M22" s="1"/>
      <c r="N22" s="1"/>
      <c r="O22" s="69"/>
      <c r="P22" s="70"/>
      <c r="Q22" s="70"/>
      <c r="R22" s="70"/>
      <c r="S22" s="70"/>
      <c r="T22" s="70"/>
      <c r="U22" s="70"/>
      <c r="V22" s="70"/>
      <c r="W22" s="70"/>
      <c r="X22" s="70"/>
      <c r="Y22" s="71"/>
      <c r="Z22" s="1"/>
      <c r="AA22" s="1"/>
      <c r="AB22" s="1"/>
    </row>
    <row r="23" spans="1:28" ht="15.75" customHeight="1">
      <c r="A23" s="1"/>
      <c r="B23" s="13"/>
      <c r="C23" s="14"/>
      <c r="D23" s="14"/>
      <c r="E23" s="14"/>
      <c r="F23" s="15"/>
      <c r="G23" s="15"/>
      <c r="H23" s="15"/>
      <c r="I23" s="15"/>
      <c r="J23" s="15"/>
      <c r="K23" s="15"/>
      <c r="L23" s="16"/>
      <c r="M23" s="1"/>
      <c r="N23" s="1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71"/>
      <c r="Z23" s="1"/>
      <c r="AA23" s="1"/>
      <c r="AB23" s="1"/>
    </row>
    <row r="24" spans="1:28" ht="15.75" customHeight="1">
      <c r="A24" s="1"/>
      <c r="B24" s="78" t="s">
        <v>13</v>
      </c>
      <c r="C24" s="80" t="str">
        <f>IF(Calcoli!H10="OK",Calcoli!K10,"")</f>
        <v/>
      </c>
      <c r="D24" s="67"/>
      <c r="E24" s="68"/>
      <c r="F24" s="75" t="str">
        <f>IF(C24&gt;0,"Emissione: indicativamente metà dicembre","Non sarà emesso alcun bollettino per questa rata")</f>
        <v>Emissione: indicativamente metà dicembre</v>
      </c>
      <c r="G24" s="60"/>
      <c r="H24" s="60"/>
      <c r="I24" s="60"/>
      <c r="J24" s="60"/>
      <c r="K24" s="60"/>
      <c r="L24" s="61"/>
      <c r="M24" s="1"/>
      <c r="N24" s="1"/>
      <c r="O24" s="69"/>
      <c r="P24" s="70"/>
      <c r="Q24" s="70"/>
      <c r="R24" s="70"/>
      <c r="S24" s="70"/>
      <c r="T24" s="70"/>
      <c r="U24" s="70"/>
      <c r="V24" s="70"/>
      <c r="W24" s="70"/>
      <c r="X24" s="70"/>
      <c r="Y24" s="71"/>
      <c r="Z24" s="1"/>
      <c r="AA24" s="1"/>
      <c r="AB24" s="1"/>
    </row>
    <row r="25" spans="1:28" ht="15.75" customHeight="1">
      <c r="A25" s="1"/>
      <c r="B25" s="79"/>
      <c r="C25" s="81"/>
      <c r="D25" s="82"/>
      <c r="E25" s="83"/>
      <c r="F25" s="75" t="str">
        <f>IF(C24&gt;0,"Scadenza: 15/01/2027","")</f>
        <v>Scadenza: 15/01/2027</v>
      </c>
      <c r="G25" s="60"/>
      <c r="H25" s="60"/>
      <c r="I25" s="60"/>
      <c r="J25" s="60"/>
      <c r="K25" s="60"/>
      <c r="L25" s="61"/>
      <c r="M25" s="1"/>
      <c r="N25" s="1"/>
      <c r="O25" s="69"/>
      <c r="P25" s="70"/>
      <c r="Q25" s="70"/>
      <c r="R25" s="70"/>
      <c r="S25" s="70"/>
      <c r="T25" s="70"/>
      <c r="U25" s="70"/>
      <c r="V25" s="70"/>
      <c r="W25" s="70"/>
      <c r="X25" s="70"/>
      <c r="Y25" s="71"/>
      <c r="Z25" s="1"/>
      <c r="AA25" s="1"/>
      <c r="AB25" s="1"/>
    </row>
    <row r="26" spans="1:28" ht="15.75" customHeight="1">
      <c r="A26" s="1"/>
      <c r="B26" s="13"/>
      <c r="C26" s="14"/>
      <c r="D26" s="14"/>
      <c r="E26" s="14"/>
      <c r="F26" s="15"/>
      <c r="G26" s="15"/>
      <c r="H26" s="15"/>
      <c r="I26" s="15"/>
      <c r="J26" s="15"/>
      <c r="K26" s="15"/>
      <c r="L26" s="16"/>
      <c r="M26" s="1"/>
      <c r="N26" s="1"/>
      <c r="O26" s="69"/>
      <c r="P26" s="70"/>
      <c r="Q26" s="70"/>
      <c r="R26" s="70"/>
      <c r="S26" s="70"/>
      <c r="T26" s="70"/>
      <c r="U26" s="70"/>
      <c r="V26" s="70"/>
      <c r="W26" s="70"/>
      <c r="X26" s="70"/>
      <c r="Y26" s="71"/>
      <c r="Z26" s="1"/>
      <c r="AA26" s="1"/>
      <c r="AB26" s="1"/>
    </row>
    <row r="27" spans="1:28" ht="15.75" customHeight="1">
      <c r="A27" s="1"/>
      <c r="B27" s="78" t="s">
        <v>58</v>
      </c>
      <c r="C27" s="80" t="str">
        <f>IF(Calcoli!H10="OK",Calcoli!K11,"")</f>
        <v/>
      </c>
      <c r="D27" s="67"/>
      <c r="E27" s="68"/>
      <c r="F27" s="75" t="str">
        <f>IF(C27&gt;0,"Emissione: indicativamente metà aprile","Non sarà emesso alcun bollettino per questa rata")</f>
        <v>Emissione: indicativamente metà aprile</v>
      </c>
      <c r="G27" s="60"/>
      <c r="H27" s="60"/>
      <c r="I27" s="60"/>
      <c r="J27" s="60"/>
      <c r="K27" s="60"/>
      <c r="L27" s="61"/>
      <c r="M27" s="1"/>
      <c r="N27" s="1"/>
      <c r="O27" s="69"/>
      <c r="P27" s="70"/>
      <c r="Q27" s="70"/>
      <c r="R27" s="70"/>
      <c r="S27" s="70"/>
      <c r="T27" s="70"/>
      <c r="U27" s="70"/>
      <c r="V27" s="70"/>
      <c r="W27" s="70"/>
      <c r="X27" s="70"/>
      <c r="Y27" s="71"/>
      <c r="Z27" s="1"/>
      <c r="AA27" s="1"/>
      <c r="AB27" s="1"/>
    </row>
    <row r="28" spans="1:28" ht="15.75" customHeight="1">
      <c r="A28" s="1"/>
      <c r="B28" s="79"/>
      <c r="C28" s="81"/>
      <c r="D28" s="82"/>
      <c r="E28" s="83"/>
      <c r="F28" s="75" t="str">
        <f>IF(C27&gt;0,"Scadenza: 14/05/2027","")</f>
        <v>Scadenza: 14/05/2027</v>
      </c>
      <c r="G28" s="60"/>
      <c r="H28" s="60"/>
      <c r="I28" s="60"/>
      <c r="J28" s="60"/>
      <c r="K28" s="60"/>
      <c r="L28" s="61"/>
      <c r="M28" s="1"/>
      <c r="N28" s="1"/>
      <c r="O28" s="69"/>
      <c r="P28" s="70"/>
      <c r="Q28" s="70"/>
      <c r="R28" s="70"/>
      <c r="S28" s="70"/>
      <c r="T28" s="70"/>
      <c r="U28" s="70"/>
      <c r="V28" s="70"/>
      <c r="W28" s="70"/>
      <c r="X28" s="70"/>
      <c r="Y28" s="71"/>
      <c r="Z28" s="1"/>
      <c r="AA28" s="1"/>
      <c r="AB28" s="1"/>
    </row>
    <row r="29" spans="1:28" ht="15.75" customHeight="1">
      <c r="A29" s="1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"/>
      <c r="N29" s="1"/>
      <c r="O29" s="69"/>
      <c r="P29" s="70"/>
      <c r="Q29" s="70"/>
      <c r="R29" s="70"/>
      <c r="S29" s="70"/>
      <c r="T29" s="70"/>
      <c r="U29" s="70"/>
      <c r="V29" s="70"/>
      <c r="W29" s="70"/>
      <c r="X29" s="70"/>
      <c r="Y29" s="71"/>
      <c r="Z29" s="1"/>
      <c r="AA29" s="1"/>
      <c r="AB29" s="1"/>
    </row>
    <row r="30" spans="1:28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9"/>
      <c r="P30" s="70"/>
      <c r="Q30" s="70"/>
      <c r="R30" s="70"/>
      <c r="S30" s="70"/>
      <c r="T30" s="70"/>
      <c r="U30" s="70"/>
      <c r="V30" s="70"/>
      <c r="W30" s="70"/>
      <c r="X30" s="70"/>
      <c r="Y30" s="71"/>
      <c r="Z30" s="1"/>
      <c r="AA30" s="1"/>
      <c r="AB30" s="1"/>
    </row>
    <row r="31" spans="1:28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2"/>
      <c r="P31" s="73"/>
      <c r="Q31" s="73"/>
      <c r="R31" s="73"/>
      <c r="S31" s="73"/>
      <c r="T31" s="73"/>
      <c r="U31" s="73"/>
      <c r="V31" s="73"/>
      <c r="W31" s="73"/>
      <c r="X31" s="73"/>
      <c r="Y31" s="74"/>
      <c r="Z31" s="1"/>
      <c r="AA31" s="1"/>
      <c r="AB31" s="1"/>
    </row>
    <row r="32" spans="1:28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6" t="s">
        <v>14</v>
      </c>
      <c r="P32" s="60"/>
      <c r="Q32" s="60"/>
      <c r="R32" s="60"/>
      <c r="S32" s="60"/>
      <c r="T32" s="60"/>
      <c r="U32" s="60"/>
      <c r="V32" s="60"/>
      <c r="W32" s="60"/>
      <c r="X32" s="60"/>
      <c r="Y32" s="61"/>
      <c r="Z32" s="1"/>
      <c r="AA32" s="1"/>
      <c r="AB32" s="1"/>
    </row>
    <row r="33" spans="1:28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50"/>
      <c r="P33" s="51"/>
      <c r="Q33" s="51"/>
      <c r="R33" s="51"/>
      <c r="S33" s="51"/>
      <c r="T33" s="51"/>
      <c r="U33" s="51"/>
      <c r="V33" s="51"/>
      <c r="W33" s="51"/>
      <c r="X33" s="51"/>
      <c r="Y33" s="52"/>
      <c r="Z33" s="1"/>
      <c r="AA33" s="1"/>
      <c r="AB33" s="1"/>
    </row>
    <row r="34" spans="1:2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B36" s="20"/>
    </row>
    <row r="37" spans="1:28" ht="15.75" customHeight="1"/>
    <row r="38" spans="1:28" ht="15.75" customHeight="1"/>
    <row r="39" spans="1:28" ht="15.75" customHeight="1"/>
    <row r="40" spans="1:28" ht="15.75" customHeight="1"/>
    <row r="41" spans="1:28" ht="15.75" customHeight="1"/>
    <row r="42" spans="1:28" ht="15.75" customHeight="1"/>
    <row r="43" spans="1:28" ht="15.75" customHeight="1"/>
    <row r="44" spans="1:28" ht="15.75" customHeight="1"/>
    <row r="45" spans="1:28" ht="15.75" customHeight="1"/>
    <row r="46" spans="1:28" ht="15.75" customHeight="1"/>
    <row r="47" spans="1:28" ht="15.75" customHeight="1"/>
    <row r="48" spans="1:2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FGL4zG4lO9z2JAbrvuNHD088N8iaQhpqlCAwaGu6mBg8WWwNlDTOELD5zhKXlmulfYSWK7Uri4qdoCNyQ0ErcQ==" saltValue="C/HUU/GSxPbElCzrU9JY9Q==" spinCount="100000" sheet="1" objects="1" scenarios="1"/>
  <mergeCells count="38">
    <mergeCell ref="C11:Y11"/>
    <mergeCell ref="F12:Y12"/>
    <mergeCell ref="C13:Y13"/>
    <mergeCell ref="F14:Y14"/>
    <mergeCell ref="C6:E6"/>
    <mergeCell ref="C8:E8"/>
    <mergeCell ref="C10:E10"/>
    <mergeCell ref="C12:E12"/>
    <mergeCell ref="C14:E14"/>
    <mergeCell ref="F6:Y6"/>
    <mergeCell ref="C7:Y7"/>
    <mergeCell ref="F8:Y8"/>
    <mergeCell ref="C9:Y9"/>
    <mergeCell ref="F10:Y10"/>
    <mergeCell ref="B2:F2"/>
    <mergeCell ref="C3:Y3"/>
    <mergeCell ref="C4:E4"/>
    <mergeCell ref="F4:Y4"/>
    <mergeCell ref="C5:Y5"/>
    <mergeCell ref="B24:B25"/>
    <mergeCell ref="C24:E25"/>
    <mergeCell ref="B27:B28"/>
    <mergeCell ref="C27:E28"/>
    <mergeCell ref="B20:E20"/>
    <mergeCell ref="O33:Y33"/>
    <mergeCell ref="C15:Y15"/>
    <mergeCell ref="C16:K16"/>
    <mergeCell ref="L16:Y16"/>
    <mergeCell ref="C17:Y17"/>
    <mergeCell ref="O20:R20"/>
    <mergeCell ref="O21:Y31"/>
    <mergeCell ref="F22:L22"/>
    <mergeCell ref="F24:L24"/>
    <mergeCell ref="F25:L25"/>
    <mergeCell ref="F27:L27"/>
    <mergeCell ref="F28:L28"/>
    <mergeCell ref="O32:Y32"/>
    <mergeCell ref="C22:E22"/>
  </mergeCells>
  <dataValidations count="2">
    <dataValidation type="decimal" allowBlank="1" showErrorMessage="1" sqref="C8:C9" xr:uid="{00000000-0002-0000-0000-000000000000}">
      <formula1>0</formula1>
      <formula2>360</formula2>
    </dataValidation>
    <dataValidation type="decimal" allowBlank="1" showErrorMessage="1" sqref="C14" xr:uid="{00000000-0002-0000-0000-000004000000}">
      <formula1>0</formula1>
      <formula2>10000000</formula2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Calcoli!$B$21:$B$24</xm:f>
          </x14:formula1>
          <xm:sqref>C6</xm:sqref>
        </x14:dataValidation>
        <x14:dataValidation type="list" allowBlank="1" showErrorMessage="1" xr:uid="{00000000-0002-0000-0000-000002000000}">
          <x14:formula1>
            <xm:f>Calcoli!$B$3:$B$4</xm:f>
          </x14:formula1>
          <xm:sqref>C16</xm:sqref>
        </x14:dataValidation>
        <x14:dataValidation type="list" allowBlank="1" showErrorMessage="1" xr:uid="{00000000-0002-0000-0000-000003000000}">
          <x14:formula1>
            <xm:f>Calcoli!$B$10:$B$17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2"/>
  <sheetViews>
    <sheetView workbookViewId="0">
      <selection activeCell="B23" sqref="B23"/>
    </sheetView>
  </sheetViews>
  <sheetFormatPr defaultColWidth="14.44140625" defaultRowHeight="15" customHeight="1"/>
  <cols>
    <col min="1" max="1" width="10.6640625" customWidth="1"/>
    <col min="2" max="2" width="81.5546875" customWidth="1"/>
    <col min="3" max="5" width="7.5546875" customWidth="1"/>
    <col min="6" max="6" width="19" customWidth="1"/>
    <col min="7" max="7" width="22.21875" bestFit="1" customWidth="1"/>
    <col min="8" max="8" width="11" bestFit="1" customWidth="1"/>
    <col min="9" max="9" width="7.5546875" customWidth="1"/>
    <col min="10" max="10" width="19.109375" bestFit="1" customWidth="1"/>
    <col min="11" max="11" width="10" customWidth="1"/>
    <col min="12" max="26" width="7.5546875" customWidth="1"/>
  </cols>
  <sheetData>
    <row r="2" spans="1:26" ht="14.4">
      <c r="B2" s="21" t="s">
        <v>15</v>
      </c>
      <c r="C2" s="21" t="s">
        <v>16</v>
      </c>
      <c r="D2" s="21" t="s">
        <v>17</v>
      </c>
      <c r="F2" s="97" t="s">
        <v>18</v>
      </c>
      <c r="G2" s="64"/>
    </row>
    <row r="3" spans="1:26" ht="14.4">
      <c r="A3" s="22" t="s">
        <v>19</v>
      </c>
      <c r="B3" s="23" t="s">
        <v>20</v>
      </c>
      <c r="C3" s="49">
        <v>0.59370000000000001</v>
      </c>
      <c r="D3" s="47">
        <v>3429</v>
      </c>
      <c r="F3" s="23" t="s">
        <v>21</v>
      </c>
      <c r="G3" s="23">
        <f>IF(Simulatore!C4="8 e oltre",A17,Simulatore!C4)</f>
        <v>0</v>
      </c>
      <c r="H3" s="25" t="str">
        <f>IF(Simulatore!C4&lt;&gt;"","OK","NO")</f>
        <v>NO</v>
      </c>
      <c r="J3" s="23" t="s">
        <v>22</v>
      </c>
      <c r="K3" s="26" t="str">
        <f>IF((G4-G3)&lt;0,"NO",IF(G3=1,"SI",IF(G3=2,IF(G5&gt;=C11,"SI","NO"),IF(G5&gt;=C12,"SI","NO"))))</f>
        <v>NO</v>
      </c>
    </row>
    <row r="4" spans="1:26" ht="14.4">
      <c r="A4" s="22" t="s">
        <v>23</v>
      </c>
      <c r="B4" s="23" t="s">
        <v>24</v>
      </c>
      <c r="C4" s="49">
        <v>0.71250000000000002</v>
      </c>
      <c r="D4" s="47">
        <v>4115</v>
      </c>
      <c r="F4" s="23" t="s">
        <v>2</v>
      </c>
      <c r="G4" s="23">
        <f>IF(Simulatore!C6=Calcoli!B21,Calcoli!A21,IF(Simulatore!C6=Calcoli!B22,Calcoli!A22,IF(Simulatore!C6=Calcoli!B23,Calcoli!A23,Calcoli!A24)))</f>
        <v>7</v>
      </c>
      <c r="H4" s="25" t="str">
        <f>IF(Simulatore!C6&lt;&gt;"","OK","NO")</f>
        <v>NO</v>
      </c>
      <c r="J4" s="23" t="s">
        <v>25</v>
      </c>
      <c r="K4" s="27">
        <f>IF(G8&lt;=G12,IF(K3="SI",G13,G14),IF(G9="A",(((G8/1000)^2)*C3*G17),(((G8/1000)^2)*C4*G17)))</f>
        <v>200</v>
      </c>
    </row>
    <row r="5" spans="1:26" ht="14.4">
      <c r="F5" s="23" t="s">
        <v>26</v>
      </c>
      <c r="G5" s="28">
        <f>Simulatore!C8</f>
        <v>0</v>
      </c>
      <c r="H5" s="25" t="str">
        <f>IF(Simulatore!C8&lt;&gt;"","OK","NO")</f>
        <v>NO</v>
      </c>
      <c r="J5" s="23" t="s">
        <v>27</v>
      </c>
      <c r="K5" s="27">
        <f>IF(G9="A",IF(K13&gt;D3,D3,K13),IF(K13&gt;D4,D4,K13))</f>
        <v>200</v>
      </c>
    </row>
    <row r="6" spans="1:26" ht="14.4">
      <c r="F6" s="23" t="s">
        <v>28</v>
      </c>
      <c r="G6" s="29">
        <f>Simulatore!C10</f>
        <v>0</v>
      </c>
      <c r="H6" s="25" t="str">
        <f>IF(Simulatore!C10&lt;&gt;"","OK","NO")</f>
        <v>NO</v>
      </c>
      <c r="J6" s="30" t="s">
        <v>29</v>
      </c>
      <c r="K6" s="31">
        <f>IF(K5&gt;5,IF(K3="SI",IF(G3=1,((K5*G15)-G7),IF(G6="SI",G27,K5*G15)),K5),0)</f>
        <v>200</v>
      </c>
    </row>
    <row r="7" spans="1:26" ht="14.4">
      <c r="A7" s="25"/>
      <c r="B7" s="25"/>
      <c r="C7" s="25"/>
      <c r="D7" s="25"/>
      <c r="E7" s="25"/>
      <c r="F7" s="23" t="s">
        <v>30</v>
      </c>
      <c r="G7" s="29">
        <f>IF(Simulatore!C12="NO",0,IF(G3=1,200,0))</f>
        <v>0</v>
      </c>
      <c r="H7" s="25" t="str">
        <f>IF(Simulatore!C12&lt;&gt;"","OK","NO")</f>
        <v>NO</v>
      </c>
      <c r="I7" s="25"/>
      <c r="J7" s="32"/>
      <c r="K7" s="33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4">
      <c r="F8" s="23" t="s">
        <v>6</v>
      </c>
      <c r="G8" s="24">
        <f>Simulatore!C14</f>
        <v>0</v>
      </c>
      <c r="H8" s="25" t="str">
        <f>IF(Simulatore!C14&lt;&gt;"","OK","NO")</f>
        <v>NO</v>
      </c>
      <c r="J8" s="32"/>
      <c r="K8" s="33"/>
    </row>
    <row r="9" spans="1:26" ht="14.4">
      <c r="A9" s="21" t="s">
        <v>21</v>
      </c>
      <c r="B9" s="21" t="s">
        <v>1</v>
      </c>
      <c r="C9" s="21" t="s">
        <v>31</v>
      </c>
      <c r="F9" s="23" t="s">
        <v>15</v>
      </c>
      <c r="G9" s="34" t="str">
        <f>IF(Simulatore!C16="Area A - Corsi afferenti ai dipartimenti di Economia e Statistica, Giurispudenza, Psicologia e Sociologia",Calcoli!A3,Calcoli!A4)</f>
        <v>B</v>
      </c>
      <c r="H9" s="25" t="str">
        <f>IF(Simulatore!C16&lt;&gt;"","OK","NO")</f>
        <v>NO</v>
      </c>
    </row>
    <row r="10" spans="1:26" ht="14.4">
      <c r="A10" s="26">
        <v>1</v>
      </c>
      <c r="B10" s="26">
        <v>1</v>
      </c>
      <c r="C10" s="23">
        <v>0</v>
      </c>
      <c r="G10" s="23" t="s">
        <v>32</v>
      </c>
      <c r="H10" s="35" t="str">
        <f>IF(AND(H3="OK",H4="OK",H5="OK",H6="OK",H7="OK",H8="OK",H9="OK"),"OK","NO")</f>
        <v>NO</v>
      </c>
      <c r="J10" s="23" t="s">
        <v>33</v>
      </c>
      <c r="K10" s="36">
        <f>IF(K6&gt;400,(K6*0.3)+K23,K6+K23)</f>
        <v>200</v>
      </c>
    </row>
    <row r="11" spans="1:26" ht="14.4">
      <c r="A11" s="26">
        <v>2</v>
      </c>
      <c r="B11" s="26">
        <v>2</v>
      </c>
      <c r="C11" s="23">
        <v>10</v>
      </c>
      <c r="G11" s="25"/>
      <c r="H11" s="41" t="s">
        <v>68</v>
      </c>
      <c r="J11" s="23" t="s">
        <v>34</v>
      </c>
      <c r="K11" s="36">
        <f>IF(K6&gt;400,K6*0.7,0)</f>
        <v>0</v>
      </c>
    </row>
    <row r="12" spans="1:26" ht="14.4">
      <c r="A12" s="26">
        <v>3</v>
      </c>
      <c r="B12" s="26">
        <v>3</v>
      </c>
      <c r="C12" s="23">
        <v>25</v>
      </c>
      <c r="F12" s="23" t="s">
        <v>35</v>
      </c>
      <c r="G12" s="44">
        <v>30000</v>
      </c>
      <c r="H12" s="45">
        <v>30500</v>
      </c>
    </row>
    <row r="13" spans="1:26" ht="14.4">
      <c r="A13" s="26">
        <v>4</v>
      </c>
      <c r="B13" s="26">
        <v>4</v>
      </c>
      <c r="F13" s="23" t="s">
        <v>36</v>
      </c>
      <c r="G13" s="46">
        <v>0</v>
      </c>
      <c r="J13" s="37" t="s">
        <v>37</v>
      </c>
      <c r="K13" s="27">
        <f>IF(K3="NO",MAX(K4,G14),K4)</f>
        <v>200</v>
      </c>
    </row>
    <row r="14" spans="1:26" ht="14.4">
      <c r="A14" s="26">
        <v>5</v>
      </c>
      <c r="B14" s="26">
        <v>5</v>
      </c>
      <c r="F14" s="23" t="s">
        <v>38</v>
      </c>
      <c r="G14" s="46">
        <v>200</v>
      </c>
    </row>
    <row r="15" spans="1:26" ht="14.4">
      <c r="A15" s="26">
        <v>6</v>
      </c>
      <c r="B15" s="26">
        <v>6</v>
      </c>
      <c r="F15" s="23" t="s">
        <v>39</v>
      </c>
      <c r="G15" s="47">
        <v>0.87</v>
      </c>
    </row>
    <row r="16" spans="1:26" ht="14.4">
      <c r="A16" s="26">
        <v>7</v>
      </c>
      <c r="B16" s="26">
        <v>7</v>
      </c>
      <c r="F16" s="23" t="s">
        <v>40</v>
      </c>
      <c r="G16" s="47">
        <v>0.8</v>
      </c>
      <c r="I16" s="43"/>
      <c r="J16" s="42" t="s">
        <v>69</v>
      </c>
    </row>
    <row r="17" spans="1:11" ht="14.4">
      <c r="A17" s="26">
        <v>8</v>
      </c>
      <c r="B17" s="26" t="s">
        <v>41</v>
      </c>
      <c r="F17" s="23" t="s">
        <v>42</v>
      </c>
      <c r="G17" s="39">
        <f>IF(G8&gt;H12,1,IF(G8&gt;=G12,((G8-G12)/(H12-G12)),1))</f>
        <v>1</v>
      </c>
      <c r="I17" s="38"/>
      <c r="J17" s="25" t="s">
        <v>43</v>
      </c>
    </row>
    <row r="18" spans="1:11" ht="14.4">
      <c r="A18" s="22"/>
    </row>
    <row r="19" spans="1:11" ht="14.4">
      <c r="A19" s="22"/>
    </row>
    <row r="20" spans="1:11" ht="14.4">
      <c r="A20" s="21" t="s">
        <v>44</v>
      </c>
      <c r="B20" s="21" t="s">
        <v>45</v>
      </c>
      <c r="F20" s="98" t="s">
        <v>46</v>
      </c>
      <c r="G20" s="64"/>
      <c r="J20" s="99" t="s">
        <v>64</v>
      </c>
      <c r="K20" s="99"/>
    </row>
    <row r="21" spans="1:11" ht="14.4">
      <c r="A21" s="26">
        <v>4</v>
      </c>
      <c r="B21" s="26" t="s">
        <v>47</v>
      </c>
      <c r="F21" s="23" t="s">
        <v>48</v>
      </c>
      <c r="G21" s="47">
        <v>150</v>
      </c>
      <c r="J21" s="40" t="s">
        <v>65</v>
      </c>
      <c r="K21" s="48">
        <v>26887.93</v>
      </c>
    </row>
    <row r="22" spans="1:11" ht="14.4">
      <c r="A22" s="26">
        <v>3</v>
      </c>
      <c r="B22" s="26" t="s">
        <v>49</v>
      </c>
      <c r="F22" s="23" t="s">
        <v>50</v>
      </c>
      <c r="G22" s="36">
        <f>K13*G16</f>
        <v>160</v>
      </c>
      <c r="J22" s="40" t="s">
        <v>66</v>
      </c>
      <c r="K22" s="48">
        <v>53775.86</v>
      </c>
    </row>
    <row r="23" spans="1:11" ht="15.75" customHeight="1">
      <c r="A23" s="26">
        <v>6</v>
      </c>
      <c r="B23" s="26" t="s">
        <v>51</v>
      </c>
      <c r="F23" s="23" t="s">
        <v>52</v>
      </c>
      <c r="G23" s="36">
        <f>K13*G15</f>
        <v>174</v>
      </c>
      <c r="J23" s="40" t="s">
        <v>67</v>
      </c>
      <c r="K23" s="40">
        <f>IF(G8&gt;K22,60,IF(G8&lt;=K21,0,30))</f>
        <v>0</v>
      </c>
    </row>
    <row r="24" spans="1:11" ht="15.75" customHeight="1">
      <c r="A24" s="26">
        <v>7</v>
      </c>
      <c r="B24" s="26" t="s">
        <v>53</v>
      </c>
      <c r="F24" s="23" t="s">
        <v>48</v>
      </c>
      <c r="G24" s="36">
        <f>G23-G22</f>
        <v>14</v>
      </c>
    </row>
    <row r="25" spans="1:11" ht="15.75" customHeight="1">
      <c r="F25" s="23"/>
      <c r="G25" s="23"/>
    </row>
    <row r="26" spans="1:11" ht="15.75" customHeight="1">
      <c r="F26" s="23" t="s">
        <v>54</v>
      </c>
      <c r="G26" s="24">
        <f>IF(G24&lt;G21,G23-G21,G22)</f>
        <v>24</v>
      </c>
    </row>
    <row r="27" spans="1:11" ht="15.75" customHeight="1">
      <c r="F27" s="23" t="s">
        <v>55</v>
      </c>
      <c r="G27" s="24">
        <f>IF(G26&lt;0,0,IF(G26&gt;=5,G26,0))</f>
        <v>24</v>
      </c>
    </row>
    <row r="28" spans="1:11" ht="15.75" customHeight="1">
      <c r="F28" s="25"/>
    </row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F2:G2"/>
    <mergeCell ref="F20:G20"/>
    <mergeCell ref="J20:K2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Simulatore</vt:lpstr>
      <vt:lpstr>Calcoli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giuseppe.furfaro@unimib.it</cp:lastModifiedBy>
  <dcterms:created xsi:type="dcterms:W3CDTF">2020-05-18T09:33:19Z</dcterms:created>
  <dcterms:modified xsi:type="dcterms:W3CDTF">2026-06-11T09:33:51Z</dcterms:modified>
</cp:coreProperties>
</file>